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nica\Desktop\confirmaçoes recebimento sei\1450.01.00863162021-55 TCE\"/>
    </mc:Choice>
  </mc:AlternateContent>
  <bookViews>
    <workbookView xWindow="0" yWindow="0" windowWidth="11490" windowHeight="4575" tabRatio="992" activeTab="9"/>
  </bookViews>
  <sheets>
    <sheet name="PROTEINAS" sheetId="1" r:id="rId1"/>
    <sheet name="ARROZ FEIJÃO GUARNIÇÃO" sheetId="2" r:id="rId2"/>
    <sheet name="SALADA ALMOÇO" sheetId="3" r:id="rId3"/>
    <sheet name="SOBREMESA ALMOÇO" sheetId="4" r:id="rId4"/>
    <sheet name="FRUTA JANTAR " sheetId="5" r:id="rId5"/>
    <sheet name="DESJEJUM E LANCHE" sheetId="6" r:id="rId6"/>
    <sheet name="CUSTO ALIMENTAR" sheetId="7" r:id="rId7"/>
    <sheet name="PLANILHA DE FORMAÇÃO DE CUSTOS" sheetId="8" r:id="rId8"/>
    <sheet name="FORMAÇÃO PREÇO" sheetId="9" r:id="rId9"/>
    <sheet name="PROPOSTA COMERCIAL" sheetId="10" r:id="rId10"/>
  </sheets>
  <definedNames>
    <definedName name="_xlnm.Print_Area" localSheetId="1">'ARROZ FEIJÃO GUARNIÇÃO'!$A$1:$I$239</definedName>
    <definedName name="_xlnm.Print_Area" localSheetId="6">'CUSTO ALIMENTAR'!$B$1:$F$56</definedName>
    <definedName name="_xlnm.Print_Area" localSheetId="5">'DESJEJUM E LANCHE'!$A$1:$L$36</definedName>
    <definedName name="_xlnm.Print_Area" localSheetId="8">'FORMAÇÃO PREÇO'!$A$1:$E$47</definedName>
    <definedName name="_xlnm.Print_Area" localSheetId="4">'FRUTA JANTAR '!$A$1:$I$18</definedName>
    <definedName name="_xlnm.Print_Area" localSheetId="7">'PLANILHA DE FORMAÇÃO DE CUSTOS'!$A$1:$J$45</definedName>
    <definedName name="_xlnm.Print_Area" localSheetId="9">'PROPOSTA COMERCIAL'!$A$1:$K$197</definedName>
    <definedName name="_xlnm.Print_Area" localSheetId="0">PROTEINAS!$A$1:$I$150</definedName>
    <definedName name="_xlnm.Print_Area" localSheetId="2">'SALADA ALMOÇO'!$A$2:$I$75</definedName>
    <definedName name="_xlnm.Print_Area" localSheetId="3">'SOBREMESA ALMOÇO'!$A$1:$I$27</definedName>
    <definedName name="Print_Area_0" localSheetId="7">'PLANILHA DE FORMAÇÃO DE CUSTOS'!$A$8:$J$44</definedName>
  </definedNames>
  <calcPr calcId="181029"/>
  <extLst>
    <ext xmlns:loext="http://schemas.libreoffice.org/" uri="{7626C862-2A13-11E5-B345-FEFF819CDC9F}">
      <loext:extCalcPr stringRefSyntax="ExcelA1"/>
    </ext>
  </extLst>
</workbook>
</file>

<file path=xl/calcChain.xml><?xml version="1.0" encoding="utf-8"?>
<calcChain xmlns="http://schemas.openxmlformats.org/spreadsheetml/2006/main">
  <c r="D26" i="9" l="1"/>
  <c r="D27" i="9"/>
  <c r="D28" i="9"/>
  <c r="F178" i="10"/>
  <c r="G178" i="10" s="1"/>
  <c r="C178" i="10"/>
  <c r="B178" i="10"/>
  <c r="F177" i="10"/>
  <c r="G177" i="10" s="1"/>
  <c r="C177" i="10"/>
  <c r="B177" i="10"/>
  <c r="E177" i="10" s="1"/>
  <c r="F176" i="10"/>
  <c r="G176" i="10" s="1"/>
  <c r="C176" i="10"/>
  <c r="B176" i="10"/>
  <c r="E176" i="10" s="1"/>
  <c r="F175" i="10"/>
  <c r="G175" i="10" s="1"/>
  <c r="C175" i="10"/>
  <c r="B175" i="10"/>
  <c r="E175" i="10" s="1"/>
  <c r="H175" i="10" s="1"/>
  <c r="F174" i="10"/>
  <c r="G174" i="10" s="1"/>
  <c r="C174" i="10"/>
  <c r="B174" i="10"/>
  <c r="G164" i="10"/>
  <c r="H164" i="10" s="1"/>
  <c r="G163" i="10"/>
  <c r="H163" i="10" s="1"/>
  <c r="G162" i="10"/>
  <c r="H162" i="10" s="1"/>
  <c r="G161" i="10"/>
  <c r="H161" i="10" s="1"/>
  <c r="G160" i="10"/>
  <c r="H160" i="10" s="1"/>
  <c r="A157" i="10"/>
  <c r="A171" i="10" s="1"/>
  <c r="F150" i="10"/>
  <c r="G150" i="10" s="1"/>
  <c r="E150" i="10"/>
  <c r="C150" i="10"/>
  <c r="C163" i="10" s="1"/>
  <c r="F149" i="10"/>
  <c r="G149" i="10" s="1"/>
  <c r="E149" i="10"/>
  <c r="C149" i="10"/>
  <c r="C162" i="10" s="1"/>
  <c r="D162" i="10" s="1"/>
  <c r="F148" i="10"/>
  <c r="G148" i="10" s="1"/>
  <c r="E148" i="10"/>
  <c r="C148" i="10"/>
  <c r="C161" i="10" s="1"/>
  <c r="D161" i="10" s="1"/>
  <c r="F147" i="10"/>
  <c r="G147" i="10" s="1"/>
  <c r="E147" i="10"/>
  <c r="C147" i="10"/>
  <c r="C160" i="10" s="1"/>
  <c r="F133" i="10"/>
  <c r="C133" i="10"/>
  <c r="B133" i="10"/>
  <c r="A133" i="10"/>
  <c r="F132" i="10"/>
  <c r="C132" i="10"/>
  <c r="B132" i="10"/>
  <c r="F131" i="10"/>
  <c r="C131" i="10"/>
  <c r="B131" i="10"/>
  <c r="F130" i="10"/>
  <c r="C130" i="10"/>
  <c r="B130" i="10"/>
  <c r="F129" i="10"/>
  <c r="C129" i="10"/>
  <c r="B129" i="10"/>
  <c r="E119" i="10"/>
  <c r="E133" i="10" s="1"/>
  <c r="H133" i="10" s="1"/>
  <c r="E118" i="10"/>
  <c r="E117" i="10"/>
  <c r="E131" i="10" s="1"/>
  <c r="E116" i="10"/>
  <c r="E115" i="10"/>
  <c r="E129" i="10" s="1"/>
  <c r="A112" i="10"/>
  <c r="A126" i="10" s="1"/>
  <c r="F105" i="10"/>
  <c r="G105" i="10" s="1"/>
  <c r="E105" i="10"/>
  <c r="C105" i="10"/>
  <c r="F104" i="10"/>
  <c r="G104" i="10" s="1"/>
  <c r="E104" i="10"/>
  <c r="C104" i="10"/>
  <c r="D104" i="10" s="1"/>
  <c r="F103" i="10"/>
  <c r="G103" i="10" s="1"/>
  <c r="E103" i="10"/>
  <c r="C103" i="10"/>
  <c r="F102" i="10"/>
  <c r="G102" i="10" s="1"/>
  <c r="E102" i="10"/>
  <c r="C102" i="10"/>
  <c r="D102" i="10" s="1"/>
  <c r="F88" i="10"/>
  <c r="G88" i="10" s="1"/>
  <c r="C88" i="10"/>
  <c r="B88" i="10"/>
  <c r="F87" i="10"/>
  <c r="G87" i="10" s="1"/>
  <c r="C87" i="10"/>
  <c r="B87" i="10"/>
  <c r="F86" i="10"/>
  <c r="G86" i="10" s="1"/>
  <c r="C86" i="10"/>
  <c r="B86" i="10"/>
  <c r="F85" i="10"/>
  <c r="G85" i="10" s="1"/>
  <c r="C85" i="10"/>
  <c r="B85" i="10"/>
  <c r="F84" i="10"/>
  <c r="G84" i="10" s="1"/>
  <c r="C84" i="10"/>
  <c r="B84" i="10"/>
  <c r="G74" i="10"/>
  <c r="E74" i="10"/>
  <c r="G73" i="10"/>
  <c r="E73" i="10"/>
  <c r="G72" i="10"/>
  <c r="E72" i="10"/>
  <c r="E86" i="10" s="1"/>
  <c r="G71" i="10"/>
  <c r="E71" i="10"/>
  <c r="E85" i="10" s="1"/>
  <c r="G70" i="10"/>
  <c r="E70" i="10"/>
  <c r="A67" i="10"/>
  <c r="A81" i="10" s="1"/>
  <c r="C60" i="10"/>
  <c r="C73" i="10" s="1"/>
  <c r="D73" i="10" s="1"/>
  <c r="C59" i="10"/>
  <c r="C72" i="10" s="1"/>
  <c r="C58" i="10"/>
  <c r="C71" i="10" s="1"/>
  <c r="D71" i="10" s="1"/>
  <c r="F57" i="10"/>
  <c r="G57" i="10" s="1"/>
  <c r="E57" i="10"/>
  <c r="E58" i="10" s="1"/>
  <c r="C57" i="10"/>
  <c r="C70" i="10" s="1"/>
  <c r="C44" i="10"/>
  <c r="F43" i="10"/>
  <c r="G43" i="10" s="1"/>
  <c r="E43" i="10"/>
  <c r="B43" i="10"/>
  <c r="D43" i="10" s="1"/>
  <c r="A43" i="10"/>
  <c r="F42" i="10"/>
  <c r="G42" i="10" s="1"/>
  <c r="E42" i="10"/>
  <c r="B42" i="10"/>
  <c r="D42" i="10" s="1"/>
  <c r="F41" i="10"/>
  <c r="G41" i="10" s="1"/>
  <c r="E41" i="10"/>
  <c r="B41" i="10"/>
  <c r="D41" i="10" s="1"/>
  <c r="F40" i="10"/>
  <c r="G40" i="10" s="1"/>
  <c r="E40" i="10"/>
  <c r="B40" i="10"/>
  <c r="D40" i="10" s="1"/>
  <c r="F39" i="10"/>
  <c r="G39" i="10" s="1"/>
  <c r="E39" i="10"/>
  <c r="B39" i="10"/>
  <c r="D39" i="10" s="1"/>
  <c r="G29" i="10"/>
  <c r="H29" i="10" s="1"/>
  <c r="G28" i="10"/>
  <c r="H28" i="10" s="1"/>
  <c r="C28" i="10"/>
  <c r="G27" i="10"/>
  <c r="H27" i="10" s="1"/>
  <c r="C27" i="10"/>
  <c r="D27" i="10" s="1"/>
  <c r="G26" i="10"/>
  <c r="H26" i="10" s="1"/>
  <c r="C26" i="10"/>
  <c r="G25" i="10"/>
  <c r="H25" i="10" s="1"/>
  <c r="C25" i="10"/>
  <c r="C29" i="10" s="1"/>
  <c r="D29" i="10" s="1"/>
  <c r="A22" i="10"/>
  <c r="A36" i="10" s="1"/>
  <c r="C16" i="10"/>
  <c r="D15" i="10"/>
  <c r="D14" i="10"/>
  <c r="D13" i="10"/>
  <c r="F12" i="10"/>
  <c r="F13" i="10" s="1"/>
  <c r="E12" i="10"/>
  <c r="E13" i="10" s="1"/>
  <c r="D12" i="10"/>
  <c r="H14" i="8"/>
  <c r="H16" i="8"/>
  <c r="H18" i="8"/>
  <c r="H19" i="8"/>
  <c r="H20" i="8"/>
  <c r="H21" i="8"/>
  <c r="H22" i="8"/>
  <c r="H23" i="8"/>
  <c r="H24" i="8"/>
  <c r="H25" i="8"/>
  <c r="H26" i="8"/>
  <c r="H27" i="8"/>
  <c r="H12" i="8"/>
  <c r="G232" i="2"/>
  <c r="G225" i="2"/>
  <c r="G211" i="2"/>
  <c r="G202" i="2"/>
  <c r="G195" i="2"/>
  <c r="G190" i="2"/>
  <c r="G183" i="2"/>
  <c r="G156" i="2"/>
  <c r="G145" i="2"/>
  <c r="G118" i="2"/>
  <c r="G47" i="2"/>
  <c r="G34" i="2"/>
  <c r="G29" i="2"/>
  <c r="G17" i="2"/>
  <c r="G11" i="2"/>
  <c r="G6" i="2"/>
  <c r="G129" i="1"/>
  <c r="G123" i="1"/>
  <c r="G95" i="1"/>
  <c r="G81" i="1"/>
  <c r="G49" i="1"/>
  <c r="G27" i="1"/>
  <c r="G20" i="1"/>
  <c r="G9" i="1"/>
  <c r="H117" i="10" l="1"/>
  <c r="D176" i="10"/>
  <c r="D132" i="10"/>
  <c r="H71" i="10"/>
  <c r="I71" i="10" s="1"/>
  <c r="K71" i="10" s="1"/>
  <c r="D130" i="10"/>
  <c r="H85" i="10"/>
  <c r="I85" i="10" s="1"/>
  <c r="K85" i="10" s="1"/>
  <c r="H72" i="10"/>
  <c r="I72" i="10" s="1"/>
  <c r="K72" i="10" s="1"/>
  <c r="D85" i="10"/>
  <c r="H149" i="10"/>
  <c r="I149" i="10" s="1"/>
  <c r="K149" i="10" s="1"/>
  <c r="D175" i="10"/>
  <c r="H86" i="10"/>
  <c r="I86" i="10" s="1"/>
  <c r="K86" i="10" s="1"/>
  <c r="C89" i="10"/>
  <c r="D88" i="10"/>
  <c r="H147" i="10"/>
  <c r="I147" i="10" s="1"/>
  <c r="K147" i="10" s="1"/>
  <c r="H176" i="10"/>
  <c r="I28" i="10"/>
  <c r="K28" i="10" s="1"/>
  <c r="D57" i="10"/>
  <c r="D58" i="10"/>
  <c r="D84" i="10"/>
  <c r="H131" i="10"/>
  <c r="H119" i="10"/>
  <c r="H129" i="10"/>
  <c r="I129" i="10" s="1"/>
  <c r="I25" i="10"/>
  <c r="K25" i="10" s="1"/>
  <c r="H39" i="10"/>
  <c r="I39" i="10" s="1"/>
  <c r="K39" i="10" s="1"/>
  <c r="H40" i="10"/>
  <c r="I40" i="10" s="1"/>
  <c r="K40" i="10" s="1"/>
  <c r="H41" i="10"/>
  <c r="I41" i="10" s="1"/>
  <c r="K41" i="10" s="1"/>
  <c r="H42" i="10"/>
  <c r="I42" i="10" s="1"/>
  <c r="K42" i="10" s="1"/>
  <c r="H115" i="10"/>
  <c r="D129" i="10"/>
  <c r="D131" i="10"/>
  <c r="I131" i="10"/>
  <c r="K131" i="10" s="1"/>
  <c r="D86" i="10"/>
  <c r="D44" i="10"/>
  <c r="K45" i="10" s="1"/>
  <c r="I175" i="10"/>
  <c r="K175" i="10" s="1"/>
  <c r="C179" i="10"/>
  <c r="D163" i="10"/>
  <c r="I163" i="10"/>
  <c r="K163" i="10" s="1"/>
  <c r="D150" i="10"/>
  <c r="D16" i="10"/>
  <c r="K17" i="10" s="1"/>
  <c r="D72" i="10"/>
  <c r="I27" i="10"/>
  <c r="K27" i="10" s="1"/>
  <c r="I162" i="10"/>
  <c r="K162" i="10" s="1"/>
  <c r="D149" i="10"/>
  <c r="D59" i="10"/>
  <c r="D148" i="10"/>
  <c r="D25" i="10"/>
  <c r="C115" i="10"/>
  <c r="D147" i="10"/>
  <c r="E59" i="10"/>
  <c r="C30" i="10"/>
  <c r="F14" i="10"/>
  <c r="G13" i="10"/>
  <c r="H13" i="10" s="1"/>
  <c r="I13" i="10" s="1"/>
  <c r="K13" i="10" s="1"/>
  <c r="I29" i="10"/>
  <c r="K29" i="10" s="1"/>
  <c r="E14" i="10"/>
  <c r="H43" i="10"/>
  <c r="I43" i="10" s="1"/>
  <c r="K43" i="10" s="1"/>
  <c r="K129" i="10"/>
  <c r="G12" i="10"/>
  <c r="H12" i="10" s="1"/>
  <c r="I12" i="10" s="1"/>
  <c r="D26" i="10"/>
  <c r="D28" i="10"/>
  <c r="D70" i="10"/>
  <c r="C74" i="10"/>
  <c r="D74" i="10" s="1"/>
  <c r="C116" i="10"/>
  <c r="D116" i="10" s="1"/>
  <c r="D103" i="10"/>
  <c r="C118" i="10"/>
  <c r="D118" i="10" s="1"/>
  <c r="D105" i="10"/>
  <c r="C106" i="10"/>
  <c r="C117" i="10"/>
  <c r="E132" i="10"/>
  <c r="H132" i="10" s="1"/>
  <c r="I132" i="10" s="1"/>
  <c r="K132" i="10" s="1"/>
  <c r="H118" i="10"/>
  <c r="C134" i="10"/>
  <c r="D133" i="10"/>
  <c r="H150" i="10"/>
  <c r="I150" i="10" s="1"/>
  <c r="K150" i="10" s="1"/>
  <c r="E174" i="10"/>
  <c r="H174" i="10" s="1"/>
  <c r="I174" i="10" s="1"/>
  <c r="D174" i="10"/>
  <c r="H177" i="10"/>
  <c r="I177" i="10" s="1"/>
  <c r="K177" i="10" s="1"/>
  <c r="E178" i="10"/>
  <c r="H178" i="10" s="1"/>
  <c r="I178" i="10" s="1"/>
  <c r="K178" i="10" s="1"/>
  <c r="D178" i="10"/>
  <c r="E84" i="10"/>
  <c r="H84" i="10" s="1"/>
  <c r="I84" i="10" s="1"/>
  <c r="H70" i="10"/>
  <c r="I70" i="10" s="1"/>
  <c r="D160" i="10"/>
  <c r="C164" i="10"/>
  <c r="D164" i="10" s="1"/>
  <c r="I176" i="10"/>
  <c r="K176" i="10" s="1"/>
  <c r="F58" i="10"/>
  <c r="E87" i="10"/>
  <c r="H87" i="10" s="1"/>
  <c r="I87" i="10" s="1"/>
  <c r="K87" i="10" s="1"/>
  <c r="H73" i="10"/>
  <c r="I73" i="10" s="1"/>
  <c r="K73" i="10" s="1"/>
  <c r="E88" i="10"/>
  <c r="H88" i="10" s="1"/>
  <c r="I88" i="10" s="1"/>
  <c r="K88" i="10" s="1"/>
  <c r="H74" i="10"/>
  <c r="H102" i="10"/>
  <c r="I102" i="10" s="1"/>
  <c r="H103" i="10"/>
  <c r="I103" i="10" s="1"/>
  <c r="K103" i="10" s="1"/>
  <c r="H104" i="10"/>
  <c r="I104" i="10" s="1"/>
  <c r="K104" i="10" s="1"/>
  <c r="H105" i="10"/>
  <c r="I105" i="10" s="1"/>
  <c r="K105" i="10" s="1"/>
  <c r="C119" i="10"/>
  <c r="I133" i="10"/>
  <c r="K133" i="10" s="1"/>
  <c r="I26" i="10"/>
  <c r="K26" i="10" s="1"/>
  <c r="E130" i="10"/>
  <c r="H130" i="10" s="1"/>
  <c r="I130" i="10" s="1"/>
  <c r="K130" i="10" s="1"/>
  <c r="H116" i="10"/>
  <c r="H57" i="10"/>
  <c r="I57" i="10" s="1"/>
  <c r="D87" i="10"/>
  <c r="H148" i="10"/>
  <c r="I148" i="10" s="1"/>
  <c r="K148" i="10" s="1"/>
  <c r="I160" i="10"/>
  <c r="I161" i="10"/>
  <c r="K161" i="10" s="1"/>
  <c r="C61" i="10"/>
  <c r="D177" i="10"/>
  <c r="D60" i="10"/>
  <c r="C151" i="10"/>
  <c r="D41" i="9"/>
  <c r="D40" i="9"/>
  <c r="D39" i="9"/>
  <c r="D38" i="9"/>
  <c r="D37" i="9"/>
  <c r="D36" i="9"/>
  <c r="D35" i="9"/>
  <c r="D30" i="9"/>
  <c r="C30" i="9"/>
  <c r="B30" i="9"/>
  <c r="D25" i="9"/>
  <c r="D23" i="9"/>
  <c r="D22" i="9"/>
  <c r="D21" i="9"/>
  <c r="G37" i="8"/>
  <c r="G42" i="8" s="1"/>
  <c r="F37" i="8"/>
  <c r="E37" i="8"/>
  <c r="E42" i="8" s="1"/>
  <c r="D37" i="8"/>
  <c r="H37" i="8" s="1"/>
  <c r="H42" i="8" s="1"/>
  <c r="G36" i="8"/>
  <c r="G41" i="8" s="1"/>
  <c r="F36" i="8"/>
  <c r="F41" i="8" s="1"/>
  <c r="E36" i="8"/>
  <c r="E41" i="8" s="1"/>
  <c r="D36" i="8"/>
  <c r="H36" i="8" s="1"/>
  <c r="H41" i="8" s="1"/>
  <c r="G35" i="8"/>
  <c r="G40" i="8" s="1"/>
  <c r="F35" i="8"/>
  <c r="F40" i="8" s="1"/>
  <c r="E35" i="8"/>
  <c r="E40" i="8" s="1"/>
  <c r="D35" i="8"/>
  <c r="H35" i="8" s="1"/>
  <c r="H40" i="8" s="1"/>
  <c r="G34" i="8"/>
  <c r="G39" i="8" s="1"/>
  <c r="F34" i="8"/>
  <c r="F39" i="8" s="1"/>
  <c r="E34" i="8"/>
  <c r="E39" i="8" s="1"/>
  <c r="D34" i="8"/>
  <c r="H34" i="8" s="1"/>
  <c r="H39" i="8" s="1"/>
  <c r="H32" i="8"/>
  <c r="H31" i="8"/>
  <c r="H30" i="8"/>
  <c r="B22" i="9" s="1"/>
  <c r="H29" i="8"/>
  <c r="B21" i="9" s="1"/>
  <c r="I27" i="8"/>
  <c r="B19" i="9" s="1"/>
  <c r="D19" i="9" s="1"/>
  <c r="I26" i="8"/>
  <c r="B18" i="9" s="1"/>
  <c r="I25" i="8"/>
  <c r="B17" i="9" s="1"/>
  <c r="I24" i="8"/>
  <c r="B16" i="9" s="1"/>
  <c r="C16" i="9" s="1"/>
  <c r="I23" i="8"/>
  <c r="B15" i="9" s="1"/>
  <c r="I22" i="8"/>
  <c r="B14" i="9" s="1"/>
  <c r="I21" i="8"/>
  <c r="B13" i="9" s="1"/>
  <c r="I20" i="8"/>
  <c r="B12" i="9" s="1"/>
  <c r="C12" i="9" s="1"/>
  <c r="I19" i="8"/>
  <c r="B11" i="9" s="1"/>
  <c r="I18" i="8"/>
  <c r="B10" i="9" s="1"/>
  <c r="I16" i="8"/>
  <c r="B9" i="9" s="1"/>
  <c r="I14" i="8"/>
  <c r="B8" i="9" s="1"/>
  <c r="C8" i="9" s="1"/>
  <c r="I12" i="8"/>
  <c r="B7" i="9" s="1"/>
  <c r="C7" i="9" s="1"/>
  <c r="D7" i="9" s="1"/>
  <c r="G35" i="6"/>
  <c r="H35" i="6" s="1"/>
  <c r="J35" i="6" s="1"/>
  <c r="D31" i="7" s="1"/>
  <c r="E34" i="6"/>
  <c r="G34" i="6" s="1"/>
  <c r="E33" i="6"/>
  <c r="G33" i="6" s="1"/>
  <c r="G32" i="6"/>
  <c r="G31" i="6"/>
  <c r="H31" i="6" s="1"/>
  <c r="J31" i="6" s="1"/>
  <c r="D32" i="7" s="1"/>
  <c r="G24" i="6"/>
  <c r="G23" i="6"/>
  <c r="G22" i="6"/>
  <c r="G21" i="6"/>
  <c r="G17" i="6"/>
  <c r="H17" i="6" s="1"/>
  <c r="J17" i="6" s="1"/>
  <c r="D23" i="7" s="1"/>
  <c r="G16" i="6"/>
  <c r="G15" i="6"/>
  <c r="H15" i="6" s="1"/>
  <c r="J15" i="6" s="1"/>
  <c r="H8" i="6"/>
  <c r="D20" i="7" s="1"/>
  <c r="G8" i="6"/>
  <c r="G7" i="6"/>
  <c r="G6" i="6"/>
  <c r="H6" i="6" s="1"/>
  <c r="J6" i="6" s="1"/>
  <c r="D19" i="7" s="1"/>
  <c r="G5" i="6"/>
  <c r="G4" i="6"/>
  <c r="I10" i="5"/>
  <c r="K10" i="5" s="1"/>
  <c r="G9" i="5"/>
  <c r="H9" i="5" s="1"/>
  <c r="K9" i="5" s="1"/>
  <c r="G8" i="5"/>
  <c r="H8" i="5" s="1"/>
  <c r="K8" i="5" s="1"/>
  <c r="G7" i="5"/>
  <c r="H7" i="5" s="1"/>
  <c r="K7" i="5" s="1"/>
  <c r="G6" i="5"/>
  <c r="H6" i="5" s="1"/>
  <c r="K6" i="5" s="1"/>
  <c r="G5" i="5"/>
  <c r="H5" i="5" s="1"/>
  <c r="K5" i="5" s="1"/>
  <c r="K24" i="4"/>
  <c r="K23" i="4"/>
  <c r="G22" i="4"/>
  <c r="H22" i="4" s="1"/>
  <c r="K22" i="4" s="1"/>
  <c r="G21" i="4"/>
  <c r="H21" i="4" s="1"/>
  <c r="K21" i="4" s="1"/>
  <c r="G20" i="4"/>
  <c r="H20" i="4" s="1"/>
  <c r="K20" i="4" s="1"/>
  <c r="G19" i="4"/>
  <c r="H19" i="4" s="1"/>
  <c r="K19" i="4" s="1"/>
  <c r="G18" i="4"/>
  <c r="H18" i="4" s="1"/>
  <c r="K18" i="4" s="1"/>
  <c r="G17" i="4"/>
  <c r="H17" i="4" s="1"/>
  <c r="K17" i="4" s="1"/>
  <c r="G16" i="4"/>
  <c r="H16" i="4" s="1"/>
  <c r="K16" i="4" s="1"/>
  <c r="K13" i="4"/>
  <c r="K12" i="4"/>
  <c r="K11" i="4"/>
  <c r="I10" i="4"/>
  <c r="K10" i="4" s="1"/>
  <c r="H9" i="4"/>
  <c r="K9" i="4" s="1"/>
  <c r="G9" i="4"/>
  <c r="G8" i="4"/>
  <c r="H8" i="4" s="1"/>
  <c r="K8" i="4" s="1"/>
  <c r="G7" i="4"/>
  <c r="H7" i="4" s="1"/>
  <c r="K7" i="4" s="1"/>
  <c r="K6" i="4"/>
  <c r="G6" i="4"/>
  <c r="H6" i="4" s="1"/>
  <c r="G5" i="4"/>
  <c r="H5" i="4" s="1"/>
  <c r="K5" i="4" s="1"/>
  <c r="K73" i="3"/>
  <c r="I72" i="3"/>
  <c r="K72" i="3" s="1"/>
  <c r="K71" i="3"/>
  <c r="G70" i="3"/>
  <c r="H70" i="3" s="1"/>
  <c r="K70" i="3" s="1"/>
  <c r="K69" i="3"/>
  <c r="G68" i="3"/>
  <c r="H68" i="3" s="1"/>
  <c r="K68" i="3" s="1"/>
  <c r="K67" i="3"/>
  <c r="G66" i="3"/>
  <c r="H66" i="3" s="1"/>
  <c r="K66" i="3" s="1"/>
  <c r="K65" i="3"/>
  <c r="G64" i="3"/>
  <c r="H64" i="3" s="1"/>
  <c r="K64" i="3" s="1"/>
  <c r="K63" i="3"/>
  <c r="G62" i="3"/>
  <c r="H62" i="3" s="1"/>
  <c r="K62" i="3" s="1"/>
  <c r="K61" i="3"/>
  <c r="G60" i="3"/>
  <c r="H60" i="3" s="1"/>
  <c r="K60" i="3" s="1"/>
  <c r="K59" i="3"/>
  <c r="K58" i="3"/>
  <c r="G58" i="3"/>
  <c r="H58" i="3" s="1"/>
  <c r="K57" i="3"/>
  <c r="G56" i="3"/>
  <c r="H56" i="3" s="1"/>
  <c r="K56" i="3" s="1"/>
  <c r="K55" i="3"/>
  <c r="G54" i="3"/>
  <c r="H54" i="3" s="1"/>
  <c r="K54" i="3" s="1"/>
  <c r="K53" i="3"/>
  <c r="G53" i="3"/>
  <c r="K52" i="3"/>
  <c r="G52" i="3"/>
  <c r="K51" i="3"/>
  <c r="G51" i="3"/>
  <c r="G50" i="3"/>
  <c r="K49" i="3"/>
  <c r="G48" i="3"/>
  <c r="H48" i="3" s="1"/>
  <c r="K48" i="3" s="1"/>
  <c r="K47" i="3"/>
  <c r="G46" i="3"/>
  <c r="H46" i="3" s="1"/>
  <c r="K46" i="3" s="1"/>
  <c r="K43" i="3"/>
  <c r="K42" i="3"/>
  <c r="K41" i="3"/>
  <c r="I40" i="3"/>
  <c r="K40" i="3" s="1"/>
  <c r="K39" i="3"/>
  <c r="G39" i="3"/>
  <c r="K38" i="3"/>
  <c r="G38" i="3"/>
  <c r="K37" i="3"/>
  <c r="G37" i="3"/>
  <c r="K36" i="3"/>
  <c r="G36" i="3"/>
  <c r="K35" i="3"/>
  <c r="G35" i="3"/>
  <c r="G34" i="3"/>
  <c r="K33" i="3"/>
  <c r="H32" i="3"/>
  <c r="K32" i="3" s="1"/>
  <c r="G32" i="3"/>
  <c r="K31" i="3"/>
  <c r="G30" i="3"/>
  <c r="H30" i="3" s="1"/>
  <c r="K30" i="3" s="1"/>
  <c r="K29" i="3"/>
  <c r="G28" i="3"/>
  <c r="H28" i="3" s="1"/>
  <c r="K28" i="3" s="1"/>
  <c r="K27" i="3"/>
  <c r="G26" i="3"/>
  <c r="H26" i="3" s="1"/>
  <c r="K26" i="3" s="1"/>
  <c r="K25" i="3"/>
  <c r="G24" i="3"/>
  <c r="H24" i="3" s="1"/>
  <c r="K24" i="3" s="1"/>
  <c r="K23" i="3"/>
  <c r="G22" i="3"/>
  <c r="H22" i="3" s="1"/>
  <c r="K22" i="3" s="1"/>
  <c r="K19" i="3"/>
  <c r="K18" i="3"/>
  <c r="K17" i="3"/>
  <c r="K16" i="3"/>
  <c r="G15" i="3"/>
  <c r="H15" i="3" s="1"/>
  <c r="K15" i="3" s="1"/>
  <c r="K14" i="3"/>
  <c r="H13" i="3"/>
  <c r="K13" i="3" s="1"/>
  <c r="G13" i="3"/>
  <c r="K12" i="3"/>
  <c r="G11" i="3"/>
  <c r="H11" i="3" s="1"/>
  <c r="K11" i="3" s="1"/>
  <c r="K10" i="3"/>
  <c r="G9" i="3"/>
  <c r="H9" i="3" s="1"/>
  <c r="K9" i="3" s="1"/>
  <c r="K8" i="3"/>
  <c r="G7" i="3"/>
  <c r="H7" i="3" s="1"/>
  <c r="K7" i="3" s="1"/>
  <c r="K241" i="2"/>
  <c r="K240" i="2"/>
  <c r="K239" i="2"/>
  <c r="K238" i="2"/>
  <c r="K237" i="2"/>
  <c r="G237" i="2"/>
  <c r="K236" i="2"/>
  <c r="G236" i="2"/>
  <c r="K235" i="2"/>
  <c r="G235" i="2"/>
  <c r="G234" i="2"/>
  <c r="K233" i="2"/>
  <c r="G233" i="2"/>
  <c r="K231" i="2"/>
  <c r="G231" i="2"/>
  <c r="K230" i="2"/>
  <c r="G230" i="2"/>
  <c r="K229" i="2"/>
  <c r="G229" i="2"/>
  <c r="K228" i="2"/>
  <c r="G228" i="2"/>
  <c r="G227" i="2"/>
  <c r="G226" i="2"/>
  <c r="G224" i="2"/>
  <c r="K223" i="2"/>
  <c r="K222" i="2"/>
  <c r="K221" i="2"/>
  <c r="K220" i="2"/>
  <c r="K219" i="2"/>
  <c r="G219" i="2"/>
  <c r="K218" i="2"/>
  <c r="G218" i="2"/>
  <c r="K217" i="2"/>
  <c r="G217" i="2"/>
  <c r="K216" i="2"/>
  <c r="G216" i="2"/>
  <c r="K215" i="2"/>
  <c r="G215" i="2"/>
  <c r="K214" i="2"/>
  <c r="G214" i="2"/>
  <c r="G213" i="2"/>
  <c r="K212" i="2"/>
  <c r="G212" i="2"/>
  <c r="K210" i="2"/>
  <c r="G210" i="2"/>
  <c r="K209" i="2"/>
  <c r="G209" i="2"/>
  <c r="K208" i="2"/>
  <c r="G208" i="2"/>
  <c r="K207" i="2"/>
  <c r="G207" i="2"/>
  <c r="K206" i="2"/>
  <c r="G206" i="2"/>
  <c r="K205" i="2"/>
  <c r="G205" i="2"/>
  <c r="G204" i="2"/>
  <c r="K203" i="2"/>
  <c r="G203" i="2"/>
  <c r="K201" i="2"/>
  <c r="G201" i="2"/>
  <c r="K200" i="2"/>
  <c r="G200" i="2"/>
  <c r="K199" i="2"/>
  <c r="G199" i="2"/>
  <c r="K198" i="2"/>
  <c r="G198" i="2"/>
  <c r="G197" i="2"/>
  <c r="K196" i="2"/>
  <c r="G196" i="2"/>
  <c r="K194" i="2"/>
  <c r="G194" i="2"/>
  <c r="K193" i="2"/>
  <c r="G193" i="2"/>
  <c r="G192" i="2"/>
  <c r="K191" i="2"/>
  <c r="G191" i="2"/>
  <c r="K189" i="2"/>
  <c r="G189" i="2"/>
  <c r="K188" i="2"/>
  <c r="G188" i="2"/>
  <c r="K187" i="2"/>
  <c r="G187" i="2"/>
  <c r="K186" i="2"/>
  <c r="G186" i="2"/>
  <c r="G185" i="2"/>
  <c r="G184" i="2"/>
  <c r="G182" i="2"/>
  <c r="K181" i="2"/>
  <c r="K180" i="2"/>
  <c r="K179" i="2"/>
  <c r="K177" i="2"/>
  <c r="K176" i="2"/>
  <c r="I176" i="2"/>
  <c r="K178" i="2" s="1"/>
  <c r="K175" i="2"/>
  <c r="G175" i="2"/>
  <c r="K174" i="2"/>
  <c r="G174" i="2"/>
  <c r="K173" i="2"/>
  <c r="G173" i="2"/>
  <c r="K172" i="2"/>
  <c r="G172" i="2"/>
  <c r="G171" i="2"/>
  <c r="K170" i="2"/>
  <c r="G170" i="2"/>
  <c r="K169" i="2"/>
  <c r="G169" i="2"/>
  <c r="K168" i="2"/>
  <c r="G168" i="2"/>
  <c r="K167" i="2"/>
  <c r="G167" i="2"/>
  <c r="K166" i="2"/>
  <c r="G166" i="2"/>
  <c r="K165" i="2"/>
  <c r="G165" i="2"/>
  <c r="G164" i="2"/>
  <c r="K163" i="2"/>
  <c r="G163" i="2"/>
  <c r="K162" i="2"/>
  <c r="G162" i="2"/>
  <c r="K161" i="2"/>
  <c r="G161" i="2"/>
  <c r="K160" i="2"/>
  <c r="G160" i="2"/>
  <c r="K159" i="2"/>
  <c r="G159" i="2"/>
  <c r="G158" i="2"/>
  <c r="K157" i="2"/>
  <c r="G157" i="2"/>
  <c r="K155" i="2"/>
  <c r="G155" i="2"/>
  <c r="K154" i="2"/>
  <c r="G154" i="2"/>
  <c r="K153" i="2"/>
  <c r="G153" i="2"/>
  <c r="K152" i="2"/>
  <c r="G152" i="2"/>
  <c r="G151" i="2"/>
  <c r="K150" i="2"/>
  <c r="G150" i="2"/>
  <c r="K149" i="2"/>
  <c r="G149" i="2"/>
  <c r="K148" i="2"/>
  <c r="G148" i="2"/>
  <c r="G147" i="2"/>
  <c r="G146" i="2"/>
  <c r="G144" i="2"/>
  <c r="K143" i="2"/>
  <c r="K142" i="2"/>
  <c r="K141" i="2"/>
  <c r="K140" i="2"/>
  <c r="K139" i="2"/>
  <c r="K138" i="2"/>
  <c r="G138" i="2"/>
  <c r="K137" i="2"/>
  <c r="G137" i="2"/>
  <c r="G136" i="2"/>
  <c r="K135" i="2"/>
  <c r="G135" i="2"/>
  <c r="K134" i="2"/>
  <c r="G134" i="2"/>
  <c r="K133" i="2"/>
  <c r="G133" i="2"/>
  <c r="K132" i="2"/>
  <c r="G132" i="2"/>
  <c r="K131" i="2"/>
  <c r="G131" i="2"/>
  <c r="G130" i="2"/>
  <c r="K129" i="2"/>
  <c r="G129" i="2"/>
  <c r="K128" i="2"/>
  <c r="G128" i="2"/>
  <c r="K127" i="2"/>
  <c r="G127" i="2"/>
  <c r="K126" i="2"/>
  <c r="G126" i="2"/>
  <c r="G125" i="2"/>
  <c r="K124" i="2"/>
  <c r="G124" i="2"/>
  <c r="K123" i="2"/>
  <c r="G123" i="2"/>
  <c r="K122" i="2"/>
  <c r="G122" i="2"/>
  <c r="K121" i="2"/>
  <c r="G121" i="2"/>
  <c r="G120" i="2"/>
  <c r="K119" i="2"/>
  <c r="G119" i="2"/>
  <c r="K117" i="2"/>
  <c r="G117" i="2"/>
  <c r="K116" i="2"/>
  <c r="G116" i="2"/>
  <c r="K115" i="2"/>
  <c r="G115" i="2"/>
  <c r="G114" i="2"/>
  <c r="K113" i="2"/>
  <c r="G113" i="2"/>
  <c r="K112" i="2"/>
  <c r="G112" i="2"/>
  <c r="K111" i="2"/>
  <c r="G111" i="2"/>
  <c r="K110" i="2"/>
  <c r="G110" i="2"/>
  <c r="G109" i="2"/>
  <c r="K108" i="2"/>
  <c r="G108" i="2"/>
  <c r="K107" i="2"/>
  <c r="G107" i="2"/>
  <c r="K106" i="2"/>
  <c r="G106" i="2"/>
  <c r="K105" i="2"/>
  <c r="G105" i="2"/>
  <c r="G104" i="2"/>
  <c r="G103" i="2"/>
  <c r="G102" i="2"/>
  <c r="K101" i="2"/>
  <c r="K100" i="2"/>
  <c r="K99" i="2"/>
  <c r="K98" i="2"/>
  <c r="G98" i="2"/>
  <c r="G97" i="2"/>
  <c r="K96" i="2"/>
  <c r="G96" i="2"/>
  <c r="K95" i="2"/>
  <c r="G95" i="2"/>
  <c r="K94" i="2"/>
  <c r="G94" i="2"/>
  <c r="K93" i="2"/>
  <c r="G93" i="2"/>
  <c r="K92" i="2"/>
  <c r="G92" i="2"/>
  <c r="G91" i="2"/>
  <c r="K90" i="2"/>
  <c r="G90" i="2"/>
  <c r="K89" i="2"/>
  <c r="G89" i="2"/>
  <c r="K88" i="2"/>
  <c r="G88" i="2"/>
  <c r="K87" i="2"/>
  <c r="G87" i="2"/>
  <c r="K86" i="2"/>
  <c r="G86" i="2"/>
  <c r="K85" i="2"/>
  <c r="G85" i="2"/>
  <c r="K84" i="2"/>
  <c r="G84" i="2"/>
  <c r="G83" i="2"/>
  <c r="K82" i="2"/>
  <c r="G82" i="2"/>
  <c r="K81" i="2"/>
  <c r="G81" i="2"/>
  <c r="K80" i="2"/>
  <c r="G80" i="2"/>
  <c r="K79" i="2"/>
  <c r="G79" i="2"/>
  <c r="G78" i="2"/>
  <c r="K77" i="2"/>
  <c r="G77" i="2"/>
  <c r="K76" i="2"/>
  <c r="G76" i="2"/>
  <c r="K75" i="2"/>
  <c r="G75" i="2"/>
  <c r="K74" i="2"/>
  <c r="G74" i="2"/>
  <c r="G73" i="2"/>
  <c r="K72" i="2"/>
  <c r="G72" i="2"/>
  <c r="K71" i="2"/>
  <c r="G71" i="2"/>
  <c r="K70" i="2"/>
  <c r="G70" i="2"/>
  <c r="K69" i="2"/>
  <c r="G69" i="2"/>
  <c r="G68" i="2"/>
  <c r="K67" i="2"/>
  <c r="G67" i="2"/>
  <c r="K66" i="2"/>
  <c r="G66" i="2"/>
  <c r="K65" i="2"/>
  <c r="G65" i="2"/>
  <c r="K64" i="2"/>
  <c r="G64" i="2"/>
  <c r="K63" i="2"/>
  <c r="G63" i="2"/>
  <c r="G62" i="2"/>
  <c r="G61" i="2"/>
  <c r="G60" i="2"/>
  <c r="K54" i="2"/>
  <c r="G54" i="2"/>
  <c r="K53" i="2"/>
  <c r="G53" i="2"/>
  <c r="K52" i="2"/>
  <c r="G52" i="2"/>
  <c r="K51" i="2"/>
  <c r="G51" i="2"/>
  <c r="K50" i="2"/>
  <c r="G50" i="2"/>
  <c r="K49" i="2"/>
  <c r="G49" i="2"/>
  <c r="G48" i="2"/>
  <c r="K46" i="2"/>
  <c r="G46" i="2"/>
  <c r="K45" i="2"/>
  <c r="G45" i="2"/>
  <c r="K44" i="2"/>
  <c r="G44" i="2"/>
  <c r="K43" i="2"/>
  <c r="G43" i="2"/>
  <c r="K42" i="2"/>
  <c r="G42" i="2"/>
  <c r="K41" i="2"/>
  <c r="G41" i="2"/>
  <c r="K40" i="2"/>
  <c r="G40" i="2"/>
  <c r="K39" i="2"/>
  <c r="G39" i="2"/>
  <c r="K38" i="2"/>
  <c r="G38" i="2"/>
  <c r="G37" i="2"/>
  <c r="K36" i="2"/>
  <c r="G36" i="2"/>
  <c r="G35" i="2"/>
  <c r="K33" i="2"/>
  <c r="G33" i="2"/>
  <c r="K32" i="2"/>
  <c r="G32" i="2"/>
  <c r="K31" i="2"/>
  <c r="G31" i="2"/>
  <c r="G30" i="2"/>
  <c r="G28" i="2"/>
  <c r="K21" i="2"/>
  <c r="G21" i="2"/>
  <c r="K20" i="2"/>
  <c r="G20" i="2"/>
  <c r="G19" i="2"/>
  <c r="K18" i="2"/>
  <c r="G18" i="2"/>
  <c r="K16" i="2"/>
  <c r="G16" i="2"/>
  <c r="K15" i="2"/>
  <c r="G15" i="2"/>
  <c r="K14" i="2"/>
  <c r="G14" i="2"/>
  <c r="G13" i="2"/>
  <c r="K12" i="2"/>
  <c r="G12" i="2"/>
  <c r="K10" i="2"/>
  <c r="G10" i="2"/>
  <c r="K9" i="2"/>
  <c r="G9" i="2"/>
  <c r="G8" i="2"/>
  <c r="G7" i="2"/>
  <c r="G5" i="2"/>
  <c r="I149" i="1"/>
  <c r="K148" i="1"/>
  <c r="G148" i="1"/>
  <c r="K147" i="1"/>
  <c r="G147" i="1"/>
  <c r="K146" i="1"/>
  <c r="G146" i="1"/>
  <c r="K145" i="1"/>
  <c r="G145" i="1"/>
  <c r="G144" i="1"/>
  <c r="K143" i="1"/>
  <c r="G143" i="1"/>
  <c r="K142" i="1"/>
  <c r="G142" i="1"/>
  <c r="G141" i="1"/>
  <c r="G140" i="1"/>
  <c r="I134" i="1"/>
  <c r="K133" i="1"/>
  <c r="G133" i="1"/>
  <c r="K132" i="1"/>
  <c r="G132" i="1"/>
  <c r="K131" i="1"/>
  <c r="G131" i="1"/>
  <c r="K130" i="1"/>
  <c r="G130" i="1"/>
  <c r="G128" i="1"/>
  <c r="K127" i="1"/>
  <c r="G127" i="1"/>
  <c r="K126" i="1"/>
  <c r="G126" i="1"/>
  <c r="K125" i="1"/>
  <c r="G125" i="1"/>
  <c r="K124" i="1"/>
  <c r="G124" i="1"/>
  <c r="G122" i="1"/>
  <c r="G121" i="1"/>
  <c r="H121" i="1" s="1"/>
  <c r="K121" i="1" s="1"/>
  <c r="K120" i="1"/>
  <c r="G120" i="1"/>
  <c r="K119" i="1"/>
  <c r="G119" i="1"/>
  <c r="G118" i="1"/>
  <c r="G117" i="1"/>
  <c r="K116" i="1"/>
  <c r="G116" i="1"/>
  <c r="K115" i="1"/>
  <c r="G115" i="1"/>
  <c r="G114" i="1"/>
  <c r="K113" i="1"/>
  <c r="G113" i="1"/>
  <c r="G112" i="1"/>
  <c r="H112" i="1" s="1"/>
  <c r="K112" i="1" s="1"/>
  <c r="I106" i="1"/>
  <c r="K105" i="1"/>
  <c r="G105" i="1"/>
  <c r="K104" i="1"/>
  <c r="G104" i="1"/>
  <c r="K103" i="1"/>
  <c r="G103" i="1"/>
  <c r="G102" i="1"/>
  <c r="K101" i="1"/>
  <c r="F101" i="1"/>
  <c r="G101" i="1" s="1"/>
  <c r="K100" i="1"/>
  <c r="G100" i="1"/>
  <c r="K99" i="1"/>
  <c r="G99" i="1"/>
  <c r="K98" i="1"/>
  <c r="G98" i="1"/>
  <c r="K97" i="1"/>
  <c r="G97" i="1"/>
  <c r="G96" i="1"/>
  <c r="K94" i="1"/>
  <c r="G94" i="1"/>
  <c r="K93" i="1"/>
  <c r="G93" i="1"/>
  <c r="K92" i="1"/>
  <c r="G92" i="1"/>
  <c r="K91" i="1"/>
  <c r="G91" i="1"/>
  <c r="K90" i="1"/>
  <c r="G90" i="1"/>
  <c r="K89" i="1"/>
  <c r="G89" i="1"/>
  <c r="K88" i="1"/>
  <c r="G88" i="1"/>
  <c r="G87" i="1"/>
  <c r="K86" i="1"/>
  <c r="F86" i="1"/>
  <c r="G86" i="1" s="1"/>
  <c r="K85" i="1"/>
  <c r="G85" i="1"/>
  <c r="K84" i="1"/>
  <c r="G84" i="1"/>
  <c r="K83" i="1"/>
  <c r="G83" i="1"/>
  <c r="G82" i="1"/>
  <c r="K80" i="1"/>
  <c r="F80" i="1"/>
  <c r="G80" i="1" s="1"/>
  <c r="K79" i="1"/>
  <c r="G79" i="1"/>
  <c r="K78" i="1"/>
  <c r="G78" i="1"/>
  <c r="G77" i="1"/>
  <c r="G76" i="1"/>
  <c r="I71" i="1"/>
  <c r="K70" i="1"/>
  <c r="G70" i="1"/>
  <c r="K69" i="1"/>
  <c r="G69" i="1"/>
  <c r="K68" i="1"/>
  <c r="G68" i="1"/>
  <c r="G67" i="1"/>
  <c r="K66" i="1"/>
  <c r="G66" i="1"/>
  <c r="K65" i="1"/>
  <c r="G65" i="1"/>
  <c r="K64" i="1"/>
  <c r="G64" i="1"/>
  <c r="K63" i="1"/>
  <c r="G63" i="1"/>
  <c r="K62" i="1"/>
  <c r="G62" i="1"/>
  <c r="K61" i="1"/>
  <c r="G61" i="1"/>
  <c r="K60" i="1"/>
  <c r="G60" i="1"/>
  <c r="G59" i="1"/>
  <c r="K58" i="1"/>
  <c r="G58" i="1"/>
  <c r="K57" i="1"/>
  <c r="G57" i="1"/>
  <c r="K56" i="1"/>
  <c r="G56" i="1"/>
  <c r="K55" i="1"/>
  <c r="G55" i="1"/>
  <c r="G54" i="1"/>
  <c r="K53" i="1"/>
  <c r="G53" i="1"/>
  <c r="K52" i="1"/>
  <c r="G52" i="1"/>
  <c r="K51" i="1"/>
  <c r="G51" i="1"/>
  <c r="G50" i="1"/>
  <c r="G48" i="1"/>
  <c r="I38" i="1"/>
  <c r="K37" i="1"/>
  <c r="G37" i="1"/>
  <c r="K36" i="1"/>
  <c r="G36" i="1"/>
  <c r="G35" i="1"/>
  <c r="K34" i="1"/>
  <c r="G34" i="1"/>
  <c r="K33" i="1"/>
  <c r="G33" i="1"/>
  <c r="K32" i="1"/>
  <c r="G32" i="1"/>
  <c r="K31" i="1"/>
  <c r="G31" i="1"/>
  <c r="K30" i="1"/>
  <c r="G30" i="1"/>
  <c r="G29" i="1"/>
  <c r="K28" i="1"/>
  <c r="G28" i="1"/>
  <c r="K26" i="1"/>
  <c r="G26" i="1"/>
  <c r="K25" i="1"/>
  <c r="G25" i="1"/>
  <c r="K24" i="1"/>
  <c r="G24" i="1"/>
  <c r="K23" i="1"/>
  <c r="G23" i="1"/>
  <c r="G22" i="1"/>
  <c r="K21" i="1"/>
  <c r="G21" i="1"/>
  <c r="K19" i="1"/>
  <c r="G19" i="1"/>
  <c r="K18" i="1"/>
  <c r="G18" i="1"/>
  <c r="K17" i="1"/>
  <c r="G17" i="1"/>
  <c r="G16" i="1"/>
  <c r="K15" i="1"/>
  <c r="G15" i="1"/>
  <c r="K14" i="1"/>
  <c r="G14" i="1"/>
  <c r="K13" i="1"/>
  <c r="G13" i="1"/>
  <c r="K12" i="1"/>
  <c r="G12" i="1"/>
  <c r="G11" i="1"/>
  <c r="G10" i="1"/>
  <c r="G8" i="1"/>
  <c r="K16" i="6" l="1"/>
  <c r="H4" i="6"/>
  <c r="J4" i="6" s="1"/>
  <c r="H34" i="3"/>
  <c r="K34" i="3" s="1"/>
  <c r="H21" i="6"/>
  <c r="J21" i="6" s="1"/>
  <c r="H23" i="6"/>
  <c r="J23" i="6" s="1"/>
  <c r="D26" i="7" s="1"/>
  <c r="H140" i="1"/>
  <c r="K141" i="1" s="1"/>
  <c r="D151" i="10"/>
  <c r="K152" i="10" s="1"/>
  <c r="D134" i="10"/>
  <c r="K135" i="10" s="1"/>
  <c r="I118" i="10"/>
  <c r="K118" i="10" s="1"/>
  <c r="D106" i="10"/>
  <c r="K107" i="10" s="1"/>
  <c r="I115" i="10"/>
  <c r="D89" i="10"/>
  <c r="K90" i="10" s="1"/>
  <c r="I74" i="10"/>
  <c r="K74" i="10" s="1"/>
  <c r="D61" i="10"/>
  <c r="K62" i="10" s="1"/>
  <c r="I44" i="10"/>
  <c r="K44" i="10"/>
  <c r="K46" i="10" s="1"/>
  <c r="K47" i="10" s="1"/>
  <c r="K134" i="10"/>
  <c r="I134" i="10"/>
  <c r="I116" i="10"/>
  <c r="K116" i="10" s="1"/>
  <c r="D30" i="10"/>
  <c r="K31" i="10" s="1"/>
  <c r="K151" i="10"/>
  <c r="C165" i="10"/>
  <c r="D115" i="10"/>
  <c r="K30" i="10"/>
  <c r="K32" i="10" s="1"/>
  <c r="K33" i="10" s="1"/>
  <c r="K12" i="10"/>
  <c r="K160" i="10"/>
  <c r="D165" i="10"/>
  <c r="K166" i="10" s="1"/>
  <c r="I75" i="10"/>
  <c r="K70" i="10"/>
  <c r="K75" i="10" s="1"/>
  <c r="C75" i="10"/>
  <c r="I164" i="10"/>
  <c r="K164" i="10" s="1"/>
  <c r="E15" i="10"/>
  <c r="K57" i="10"/>
  <c r="D119" i="10"/>
  <c r="I119" i="10"/>
  <c r="K119" i="10" s="1"/>
  <c r="K102" i="10"/>
  <c r="K106" i="10" s="1"/>
  <c r="I106" i="10"/>
  <c r="I89" i="10"/>
  <c r="K84" i="10"/>
  <c r="K89" i="10" s="1"/>
  <c r="D179" i="10"/>
  <c r="K180" i="10" s="1"/>
  <c r="D117" i="10"/>
  <c r="I117" i="10"/>
  <c r="K117" i="10" s="1"/>
  <c r="G14" i="10"/>
  <c r="H14" i="10" s="1"/>
  <c r="I14" i="10" s="1"/>
  <c r="F15" i="10"/>
  <c r="G15" i="10" s="1"/>
  <c r="E60" i="10"/>
  <c r="K115" i="10"/>
  <c r="G58" i="10"/>
  <c r="H58" i="10" s="1"/>
  <c r="I58" i="10" s="1"/>
  <c r="F59" i="10"/>
  <c r="I151" i="10"/>
  <c r="C120" i="10"/>
  <c r="I179" i="10"/>
  <c r="K174" i="10"/>
  <c r="K179" i="10" s="1"/>
  <c r="D75" i="10"/>
  <c r="K76" i="10" s="1"/>
  <c r="I30" i="10"/>
  <c r="H143" i="1"/>
  <c r="K144" i="1" s="1"/>
  <c r="H48" i="1"/>
  <c r="K50" i="1" s="1"/>
  <c r="H128" i="1"/>
  <c r="K128" i="1" s="1"/>
  <c r="H169" i="2"/>
  <c r="K171" i="2" s="1"/>
  <c r="H162" i="2"/>
  <c r="K164" i="2" s="1"/>
  <c r="H123" i="2"/>
  <c r="K125" i="2" s="1"/>
  <c r="H33" i="2"/>
  <c r="K35" i="2" s="1"/>
  <c r="H81" i="2"/>
  <c r="K83" i="2" s="1"/>
  <c r="H194" i="2"/>
  <c r="K197" i="2" s="1"/>
  <c r="H134" i="2"/>
  <c r="K136" i="2" s="1"/>
  <c r="H76" i="2"/>
  <c r="K78" i="2" s="1"/>
  <c r="H112" i="2"/>
  <c r="K114" i="2" s="1"/>
  <c r="H210" i="2"/>
  <c r="K213" i="2" s="1"/>
  <c r="H117" i="2"/>
  <c r="K120" i="2" s="1"/>
  <c r="H144" i="2"/>
  <c r="K147" i="2" s="1"/>
  <c r="H71" i="2"/>
  <c r="K73" i="2" s="1"/>
  <c r="H155" i="2"/>
  <c r="K158" i="2" s="1"/>
  <c r="H46" i="2"/>
  <c r="K48" i="2" s="1"/>
  <c r="H36" i="2"/>
  <c r="K37" i="2" s="1"/>
  <c r="H53" i="1"/>
  <c r="K54" i="1" s="1"/>
  <c r="H94" i="1"/>
  <c r="K96" i="1" s="1"/>
  <c r="H33" i="1"/>
  <c r="K35" i="1" s="1"/>
  <c r="H26" i="1"/>
  <c r="K29" i="1" s="1"/>
  <c r="H8" i="1"/>
  <c r="K11" i="1" s="1"/>
  <c r="K11" i="5"/>
  <c r="K12" i="5" s="1"/>
  <c r="D17" i="7" s="1"/>
  <c r="H19" i="1"/>
  <c r="K22" i="1" s="1"/>
  <c r="H101" i="1"/>
  <c r="K102" i="1" s="1"/>
  <c r="H5" i="2"/>
  <c r="K8" i="2" s="1"/>
  <c r="H10" i="2"/>
  <c r="K13" i="2" s="1"/>
  <c r="H60" i="2"/>
  <c r="K62" i="2" s="1"/>
  <c r="H89" i="2"/>
  <c r="K91" i="2" s="1"/>
  <c r="H14" i="1"/>
  <c r="K16" i="1" s="1"/>
  <c r="D42" i="8"/>
  <c r="H58" i="1"/>
  <c r="K59" i="1" s="1"/>
  <c r="H86" i="1"/>
  <c r="K87" i="1" s="1"/>
  <c r="H114" i="1"/>
  <c r="K114" i="1" s="1"/>
  <c r="H122" i="1"/>
  <c r="K122" i="1" s="1"/>
  <c r="H28" i="2"/>
  <c r="K30" i="2" s="1"/>
  <c r="H149" i="2"/>
  <c r="K151" i="2" s="1"/>
  <c r="H189" i="2"/>
  <c r="K192" i="2" s="1"/>
  <c r="H66" i="1"/>
  <c r="K67" i="1" s="1"/>
  <c r="H80" i="1"/>
  <c r="K82" i="1" s="1"/>
  <c r="H95" i="2"/>
  <c r="K97" i="2" s="1"/>
  <c r="D8" i="9"/>
  <c r="D27" i="7"/>
  <c r="E26" i="7" s="1"/>
  <c r="K23" i="6"/>
  <c r="K74" i="3"/>
  <c r="K75" i="3" s="1"/>
  <c r="D10" i="7" s="1"/>
  <c r="K25" i="4"/>
  <c r="K26" i="4" s="1"/>
  <c r="D11" i="7" s="1"/>
  <c r="D21" i="7"/>
  <c r="E19" i="7" s="1"/>
  <c r="D14" i="9"/>
  <c r="C14" i="9"/>
  <c r="J8" i="6"/>
  <c r="D18" i="9"/>
  <c r="C18" i="9"/>
  <c r="H16" i="2"/>
  <c r="K19" i="2" s="1"/>
  <c r="H182" i="2"/>
  <c r="K185" i="2" s="1"/>
  <c r="H224" i="2"/>
  <c r="K227" i="2" s="1"/>
  <c r="H50" i="3"/>
  <c r="K50" i="3" s="1"/>
  <c r="D11" i="9"/>
  <c r="C11" i="9"/>
  <c r="D15" i="9"/>
  <c r="C15" i="9"/>
  <c r="C19" i="9"/>
  <c r="B23" i="9"/>
  <c r="D41" i="8"/>
  <c r="H76" i="1"/>
  <c r="K77" i="1" s="1"/>
  <c r="H66" i="2"/>
  <c r="K68" i="2" s="1"/>
  <c r="H102" i="2"/>
  <c r="K104" i="2" s="1"/>
  <c r="H107" i="2"/>
  <c r="K109" i="2" s="1"/>
  <c r="H128" i="2"/>
  <c r="K130" i="2" s="1"/>
  <c r="H201" i="2"/>
  <c r="K204" i="2" s="1"/>
  <c r="H231" i="2"/>
  <c r="K234" i="2" s="1"/>
  <c r="H33" i="6"/>
  <c r="J33" i="6" s="1"/>
  <c r="D24" i="7"/>
  <c r="E23" i="7" s="1"/>
  <c r="D12" i="9"/>
  <c r="D9" i="9"/>
  <c r="C9" i="9"/>
  <c r="D13" i="9"/>
  <c r="C13" i="9"/>
  <c r="D10" i="9"/>
  <c r="C10" i="9"/>
  <c r="D17" i="9"/>
  <c r="C17" i="9"/>
  <c r="D16" i="9"/>
  <c r="D39" i="8"/>
  <c r="C21" i="9" s="1"/>
  <c r="D40" i="8"/>
  <c r="C22" i="9" s="1"/>
  <c r="K149" i="1" l="1"/>
  <c r="K108" i="10"/>
  <c r="K153" i="10"/>
  <c r="K154" i="10" s="1"/>
  <c r="J10" i="6"/>
  <c r="K136" i="10"/>
  <c r="K137" i="10" s="1"/>
  <c r="K91" i="10"/>
  <c r="K92" i="10" s="1"/>
  <c r="K120" i="10"/>
  <c r="D120" i="10"/>
  <c r="K121" i="10" s="1"/>
  <c r="K14" i="10"/>
  <c r="K58" i="10"/>
  <c r="K181" i="10"/>
  <c r="G59" i="10"/>
  <c r="F60" i="10"/>
  <c r="G60" i="10" s="1"/>
  <c r="K109" i="10"/>
  <c r="I165" i="10"/>
  <c r="H15" i="10"/>
  <c r="I15" i="10" s="1"/>
  <c r="K15" i="10" s="1"/>
  <c r="K77" i="10"/>
  <c r="K78" i="10" s="1"/>
  <c r="K165" i="10"/>
  <c r="K167" i="10" s="1"/>
  <c r="I120" i="10"/>
  <c r="H59" i="10"/>
  <c r="I59" i="10" s="1"/>
  <c r="K59" i="10" s="1"/>
  <c r="K134" i="1"/>
  <c r="K55" i="2"/>
  <c r="K56" i="2" s="1"/>
  <c r="D7" i="7" s="1"/>
  <c r="D14" i="7" s="1"/>
  <c r="K22" i="2"/>
  <c r="K23" i="2" s="1"/>
  <c r="D6" i="7" s="1"/>
  <c r="D13" i="7" s="1"/>
  <c r="K71" i="1"/>
  <c r="K38" i="1"/>
  <c r="K106" i="1"/>
  <c r="K242" i="2"/>
  <c r="K243" i="2" s="1"/>
  <c r="D9" i="7" s="1"/>
  <c r="D16" i="7" s="1"/>
  <c r="E28" i="7"/>
  <c r="E37" i="7"/>
  <c r="G20" i="7"/>
  <c r="D11" i="8" s="1"/>
  <c r="D30" i="7"/>
  <c r="E30" i="7" s="1"/>
  <c r="K33" i="6"/>
  <c r="K139" i="10" l="1"/>
  <c r="K141" i="10" s="1"/>
  <c r="K16" i="10"/>
  <c r="K18" i="10" s="1"/>
  <c r="K49" i="10" s="1"/>
  <c r="K122" i="10"/>
  <c r="K123" i="10" s="1"/>
  <c r="K168" i="10"/>
  <c r="K183" i="10"/>
  <c r="K185" i="10" s="1"/>
  <c r="H60" i="10"/>
  <c r="I60" i="10" s="1"/>
  <c r="K182" i="10"/>
  <c r="K184" i="10"/>
  <c r="K186" i="10" s="1"/>
  <c r="I16" i="10"/>
  <c r="K152" i="1"/>
  <c r="K153" i="1" s="1"/>
  <c r="D8" i="7" s="1"/>
  <c r="D15" i="7" s="1"/>
  <c r="E13" i="7" s="1"/>
  <c r="E39" i="7"/>
  <c r="E51" i="7" s="1"/>
  <c r="G28" i="7"/>
  <c r="F11" i="8" s="1"/>
  <c r="F28" i="8" s="1"/>
  <c r="D28" i="8"/>
  <c r="G31" i="7"/>
  <c r="H11" i="8" s="1"/>
  <c r="H28" i="8" s="1"/>
  <c r="E53" i="7"/>
  <c r="E49" i="7"/>
  <c r="K19" i="10" l="1"/>
  <c r="K138" i="10"/>
  <c r="K140" i="10" s="1"/>
  <c r="K48" i="10"/>
  <c r="K50" i="10" s="1"/>
  <c r="K60" i="10"/>
  <c r="K61" i="10" s="1"/>
  <c r="K63" i="10" s="1"/>
  <c r="I61" i="10"/>
  <c r="K51" i="10"/>
  <c r="E6" i="7"/>
  <c r="G8" i="7" s="1"/>
  <c r="E11" i="8" s="1"/>
  <c r="F33" i="8"/>
  <c r="F38" i="8"/>
  <c r="E40" i="7"/>
  <c r="E52" i="7" s="1"/>
  <c r="G15" i="7"/>
  <c r="G11" i="8" s="1"/>
  <c r="G28" i="8" s="1"/>
  <c r="H38" i="8"/>
  <c r="D38" i="8"/>
  <c r="D43" i="8" s="1"/>
  <c r="D33" i="8"/>
  <c r="H43" i="8" l="1"/>
  <c r="H44" i="8" s="1"/>
  <c r="F43" i="8"/>
  <c r="F44" i="8" s="1"/>
  <c r="K94" i="10"/>
  <c r="K64" i="10"/>
  <c r="K93" i="10"/>
  <c r="E38" i="7"/>
  <c r="E50" i="7" s="1"/>
  <c r="E54" i="7" s="1"/>
  <c r="G33" i="8"/>
  <c r="G38" i="8"/>
  <c r="E28" i="8"/>
  <c r="D6" i="9"/>
  <c r="D20" i="9" s="1"/>
  <c r="D24" i="9" s="1"/>
  <c r="B6" i="9"/>
  <c r="G43" i="8" l="1"/>
  <c r="G44" i="8" s="1"/>
  <c r="K96" i="10"/>
  <c r="K188" i="10"/>
  <c r="K190" i="10" s="1"/>
  <c r="K95" i="10"/>
  <c r="K187" i="10"/>
  <c r="K189" i="10" s="1"/>
  <c r="E41" i="7"/>
  <c r="D44" i="8"/>
  <c r="E38" i="8"/>
  <c r="E43" i="8" s="1"/>
  <c r="E33" i="8"/>
  <c r="I33" i="8" s="1"/>
  <c r="J33" i="8" s="1"/>
  <c r="B20" i="9"/>
  <c r="B24" i="9" s="1"/>
  <c r="C6" i="9"/>
  <c r="C20" i="9" s="1"/>
  <c r="K23" i="8"/>
  <c r="K27" i="8" s="1"/>
  <c r="I38" i="8" l="1"/>
  <c r="J38" i="8" s="1"/>
  <c r="C23" i="9" l="1"/>
  <c r="C24" i="9" s="1"/>
  <c r="E44" i="8"/>
  <c r="I44" i="8" s="1"/>
  <c r="J44" i="8" s="1"/>
</calcChain>
</file>

<file path=xl/sharedStrings.xml><?xml version="1.0" encoding="utf-8"?>
<sst xmlns="http://schemas.openxmlformats.org/spreadsheetml/2006/main" count="1303" uniqueCount="368">
  <si>
    <t>FICHA TÉCNICA: CARNES BOVINAS</t>
  </si>
  <si>
    <t>RECEITA</t>
  </si>
  <si>
    <t>COMPONENTES</t>
  </si>
  <si>
    <t>PER CAPITA</t>
  </si>
  <si>
    <t xml:space="preserve">PREÇO </t>
  </si>
  <si>
    <t>CUSTOS</t>
  </si>
  <si>
    <t xml:space="preserve">CUSTO </t>
  </si>
  <si>
    <t>INCIDENCIA</t>
  </si>
  <si>
    <t>PREPARAÇÃO</t>
  </si>
  <si>
    <t>IN NATURA</t>
  </si>
  <si>
    <t>KG</t>
  </si>
  <si>
    <t>MENSAL</t>
  </si>
  <si>
    <t xml:space="preserve">CARNE BOVINA (COZIDA) </t>
  </si>
  <si>
    <t>CHÃ DE FORA PEÇA</t>
  </si>
  <si>
    <t>EXTRATO DE TOMATE</t>
  </si>
  <si>
    <t xml:space="preserve">ÓLEO DE SOJA </t>
  </si>
  <si>
    <t>SAL</t>
  </si>
  <si>
    <t>ALHO</t>
  </si>
  <si>
    <t>ISCA ACEBOLADA</t>
  </si>
  <si>
    <t xml:space="preserve">FRALDINHA </t>
  </si>
  <si>
    <t>CEBOLA</t>
  </si>
  <si>
    <t>COSTELA BOVINA</t>
  </si>
  <si>
    <t>COSTELA BOVINA SEM OSSO</t>
  </si>
  <si>
    <t xml:space="preserve">CARNE MOÍDA </t>
  </si>
  <si>
    <t>MUSCULO MOÍDO g</t>
  </si>
  <si>
    <t>BIFE ACEBOLADO</t>
  </si>
  <si>
    <t>MIOLO DE PÁ- BIFE</t>
  </si>
  <si>
    <t>TOTAL</t>
  </si>
  <si>
    <t>FICHA TÉCNICA: CARNES SUÍNAS</t>
  </si>
  <si>
    <t>PICADINHO SUINO</t>
  </si>
  <si>
    <t>PERNIL EM CUBOS</t>
  </si>
  <si>
    <t>COPA LOMBO BIFE</t>
  </si>
  <si>
    <t>FEIJOADA</t>
  </si>
  <si>
    <t>ORELHA</t>
  </si>
  <si>
    <t>PÉ</t>
  </si>
  <si>
    <t>PAIO</t>
  </si>
  <si>
    <t>CHARQUE</t>
  </si>
  <si>
    <t>BACON</t>
  </si>
  <si>
    <t>COPA LOMBO CUBOS</t>
  </si>
  <si>
    <t>ISCA SUÍNA ACEBOLADA</t>
  </si>
  <si>
    <t>FICHA TÉCNICA: AVES</t>
  </si>
  <si>
    <t>FRANGO ASSADO</t>
  </si>
  <si>
    <t>COXA/SOBRECOXA SEM OSSO</t>
  </si>
  <si>
    <t>FRANGO AO MOLHO</t>
  </si>
  <si>
    <t>ISCA DE FRANGO NA CHAPA</t>
  </si>
  <si>
    <t>FILÉ DE PEITO DE FRANGO</t>
  </si>
  <si>
    <t>ERVILHA</t>
  </si>
  <si>
    <t>MILHO VERDE</t>
  </si>
  <si>
    <t>CUBINHOS DE FRANGO AO MOLHO</t>
  </si>
  <si>
    <t xml:space="preserve">PEITO DE FRANGO GRELHADO </t>
  </si>
  <si>
    <t>FICHA TÉCNICA: EMBUTIDOS</t>
  </si>
  <si>
    <t>LINGÜIÇA ASSADA</t>
  </si>
  <si>
    <t>LINGÜIÇA TOSCANA</t>
  </si>
  <si>
    <t>HAMBURGUER A PIZZAIOLO</t>
  </si>
  <si>
    <t>HAMBURGUER DE FRANGO</t>
  </si>
  <si>
    <t>TOMATE</t>
  </si>
  <si>
    <t>MUSSARELA</t>
  </si>
  <si>
    <t>STEAK DE FRANGO ASSADO</t>
  </si>
  <si>
    <t>STEAK DE FRANGO</t>
  </si>
  <si>
    <t xml:space="preserve">SALSICHA AO MOLHO </t>
  </si>
  <si>
    <t xml:space="preserve">SALSICHA HOT DOG </t>
  </si>
  <si>
    <t>ALMONDEGA AO MOLHO SUGO</t>
  </si>
  <si>
    <t>ALMONDEGA BOVINA</t>
  </si>
  <si>
    <t>FICHA TÉCNICA: OVOS</t>
  </si>
  <si>
    <t>OVOS FRITOS</t>
  </si>
  <si>
    <t>OVO</t>
  </si>
  <si>
    <t>SAL REFINADO</t>
  </si>
  <si>
    <t>OVOS MEXIDOS</t>
  </si>
  <si>
    <t>SALSICHA</t>
  </si>
  <si>
    <t>FICHA TÉCNICA: ARROZ</t>
  </si>
  <si>
    <t>ARROZ SIMPLES</t>
  </si>
  <si>
    <t>ARROZ AGULHINHA</t>
  </si>
  <si>
    <t>ARROZ COM MILHO</t>
  </si>
  <si>
    <t>MILHO</t>
  </si>
  <si>
    <t>ARROZ COM ERVILHA</t>
  </si>
  <si>
    <t xml:space="preserve">FICHA TÉCNICA: FEIJÃO </t>
  </si>
  <si>
    <t>FEIJÃO SIMPLES</t>
  </si>
  <si>
    <t>FEIJÃO CARIOCA</t>
  </si>
  <si>
    <t>FEIJÃO PRETO (FEIJOADA)</t>
  </si>
  <si>
    <t>FEIJÃO PRETO</t>
  </si>
  <si>
    <t>FEIJÃO TROPEIRO</t>
  </si>
  <si>
    <t>LINGÜIÇA CALABRESA</t>
  </si>
  <si>
    <t>TOUCINHO</t>
  </si>
  <si>
    <t>F. DE MILHO</t>
  </si>
  <si>
    <t>F. DE MANDIOCA</t>
  </si>
  <si>
    <t xml:space="preserve">TUTU </t>
  </si>
  <si>
    <t xml:space="preserve">FICHA TÉCNICA: GUARNIÇÃO DIVERSOS </t>
  </si>
  <si>
    <t>JARDINEIRA DE LEGUMES</t>
  </si>
  <si>
    <t>BATATA</t>
  </si>
  <si>
    <t>CENOURA</t>
  </si>
  <si>
    <t>CHUCHU</t>
  </si>
  <si>
    <t>QUIBEBE</t>
  </si>
  <si>
    <t>MORANGA</t>
  </si>
  <si>
    <t>AIPIM SAUTE</t>
  </si>
  <si>
    <t>MANDIOCA</t>
  </si>
  <si>
    <t>MARGARINA</t>
  </si>
  <si>
    <t>BATATA SAUTE</t>
  </si>
  <si>
    <t>CHUCHU TROPEIRO</t>
  </si>
  <si>
    <t>OVOS</t>
  </si>
  <si>
    <t>FARINHA DE MILHO</t>
  </si>
  <si>
    <t>GUISADO MISTO</t>
  </si>
  <si>
    <t>ABOBRINHA</t>
  </si>
  <si>
    <t>QUIABO</t>
  </si>
  <si>
    <t>BATATA CORADA</t>
  </si>
  <si>
    <t>COUVE REFOGADA</t>
  </si>
  <si>
    <t>COUVE</t>
  </si>
  <si>
    <t>ACELGA</t>
  </si>
  <si>
    <t>ACELGA REFOGADA</t>
  </si>
  <si>
    <t>SELETA DE LEGUMES</t>
  </si>
  <si>
    <t>AIPIM ENSOPADO</t>
  </si>
  <si>
    <t>BATATA DOCE SAUTEE</t>
  </si>
  <si>
    <t>BATATA DOCE</t>
  </si>
  <si>
    <t>CHUCHU REFOGADO</t>
  </si>
  <si>
    <t>FICHA TÉCNICA: GUARNIÇÃO FARINÁCEOS</t>
  </si>
  <si>
    <t>ANGU</t>
  </si>
  <si>
    <t>FUBÁ</t>
  </si>
  <si>
    <t>FAROFA DE OVO/BANANA</t>
  </si>
  <si>
    <t>FARINHA DE MANDIOCA</t>
  </si>
  <si>
    <t>BANANA CATURRA</t>
  </si>
  <si>
    <t>POLENTA</t>
  </si>
  <si>
    <t>ACÉM MOÍDO</t>
  </si>
  <si>
    <t>VIRADO DE COUVE</t>
  </si>
  <si>
    <t>VIRADO DE CENOURA</t>
  </si>
  <si>
    <t>FICHA TÉCNICA: GUARNIÇÃO MASSAS</t>
  </si>
  <si>
    <t>ESPAGUETE A CARBONARA</t>
  </si>
  <si>
    <t>MACARRÃO ESPAGUETE</t>
  </si>
  <si>
    <t>BACON DEFUMADO</t>
  </si>
  <si>
    <t>ESPAGUETE ALHO E ÓLEO</t>
  </si>
  <si>
    <t>PARAFUSO AO MOLHO SUGO</t>
  </si>
  <si>
    <t>MACARRÃO PARAFUSO</t>
  </si>
  <si>
    <t>ESPAGUETE AO CREME DE MILHO</t>
  </si>
  <si>
    <t>FARINHA DE TRIGO</t>
  </si>
  <si>
    <t xml:space="preserve">LEITE </t>
  </si>
  <si>
    <t>LASANHA A BOLONHESA</t>
  </si>
  <si>
    <t>MACARRÃO P/LASANHA</t>
  </si>
  <si>
    <t>MUSCULO MOÍDO</t>
  </si>
  <si>
    <t>APRESUNTADO</t>
  </si>
  <si>
    <t>ESPAGUETE AO MOLHO SUGO</t>
  </si>
  <si>
    <t>ESPAGUETE A BOLONHESA</t>
  </si>
  <si>
    <t>FICHA TÉCNICA: SALADAS (FOLHOSOS)</t>
  </si>
  <si>
    <t>SALADA: FOLHOSOS</t>
  </si>
  <si>
    <t>ACELGA CRUA</t>
  </si>
  <si>
    <t>COUVE CRUA</t>
  </si>
  <si>
    <t>ALMEIRÃO CRU</t>
  </si>
  <si>
    <t>ALMEIRÃO</t>
  </si>
  <si>
    <t>ALFACE (CRESPA, LISA, AMERICANA)</t>
  </si>
  <si>
    <t>ALFACE</t>
  </si>
  <si>
    <t>MOSTARDA</t>
  </si>
  <si>
    <t>FICHA TÉCNICA: SALADAS (LEGUMES E FRUTAS)</t>
  </si>
  <si>
    <t>SALADA: LEGUMES COZIDOS, FRUTAS E COMPOSTAS</t>
  </si>
  <si>
    <t>COUVE-FLOR</t>
  </si>
  <si>
    <t xml:space="preserve">ERVILHA </t>
  </si>
  <si>
    <t>VAGEM</t>
  </si>
  <si>
    <t xml:space="preserve">LARANJA </t>
  </si>
  <si>
    <t>LARANJA</t>
  </si>
  <si>
    <t xml:space="preserve">MELANCIA </t>
  </si>
  <si>
    <t xml:space="preserve">SALPICÃO </t>
  </si>
  <si>
    <t>BATATA (PALHA)</t>
  </si>
  <si>
    <t xml:space="preserve">MAIONESE </t>
  </si>
  <si>
    <t>PIMENTÃO VEDE</t>
  </si>
  <si>
    <t>FICHA TÉCNICA: SALADAS (LEGUMES CRUS)</t>
  </si>
  <si>
    <t>SALADA: LEGUMES CRUS</t>
  </si>
  <si>
    <t>BETERRABA CRUA RALADA</t>
  </si>
  <si>
    <t>BETERRABA</t>
  </si>
  <si>
    <t>CENOURA CRUA RALADA</t>
  </si>
  <si>
    <t>VINAGRETE</t>
  </si>
  <si>
    <t>VINAGRE</t>
  </si>
  <si>
    <t>RABANETE</t>
  </si>
  <si>
    <t xml:space="preserve">BAROA </t>
  </si>
  <si>
    <t>BAROA</t>
  </si>
  <si>
    <t>BATATA INGLESA</t>
  </si>
  <si>
    <t>BRÓCOLIS</t>
  </si>
  <si>
    <t>BROCOLIS</t>
  </si>
  <si>
    <t>FICHA TÉCNICA: SOBREMESAS FRUTAS</t>
  </si>
  <si>
    <t>BANANA</t>
  </si>
  <si>
    <t>MAÇÃ</t>
  </si>
  <si>
    <t>MELANCIA</t>
  </si>
  <si>
    <t>MAMÃO</t>
  </si>
  <si>
    <t>FICHA TÉCNICA: DOCES EM TABLETES</t>
  </si>
  <si>
    <t>BANANADA</t>
  </si>
  <si>
    <t>BANANADA 20 G</t>
  </si>
  <si>
    <t>GOIABADA</t>
  </si>
  <si>
    <t>GOIABADA TABLETE 20 G</t>
  </si>
  <si>
    <t>DOCE DE GELÉIA</t>
  </si>
  <si>
    <t>GELEIA EM GOMA 20 G</t>
  </si>
  <si>
    <t>DOCE DE AMENDOIM</t>
  </si>
  <si>
    <t>DOCE DE AMENDOIM 20 G</t>
  </si>
  <si>
    <t>PAÇOCA</t>
  </si>
  <si>
    <t>PAÇOQUINHA 20 G</t>
  </si>
  <si>
    <t>PÉ DE MOLEQUE</t>
  </si>
  <si>
    <t>PÉ DE MOLEQUE 20 G</t>
  </si>
  <si>
    <t>DOCE DE LEITE</t>
  </si>
  <si>
    <t>DOCE DE LEITE 20 G</t>
  </si>
  <si>
    <t>FICHA TÉCNICA: FRUTA JANTAR</t>
  </si>
  <si>
    <t>FICHA TÉCNICA: DESJEJUM</t>
  </si>
  <si>
    <t>Pão Margarina</t>
  </si>
  <si>
    <t>PÃO FRANCÊS</t>
  </si>
  <si>
    <t>Café</t>
  </si>
  <si>
    <t>PÓ DE CAFÉ</t>
  </si>
  <si>
    <t>ACUÇAR CRISTAL</t>
  </si>
  <si>
    <t>Leite</t>
  </si>
  <si>
    <t>LEITE INTEGRAL</t>
  </si>
  <si>
    <t>FICHA TÉCNICA: LANCHE DA TARDE</t>
  </si>
  <si>
    <t>PÃO  DOCE</t>
  </si>
  <si>
    <t>Suco Concentrado</t>
  </si>
  <si>
    <t>SUCO PÓ</t>
  </si>
  <si>
    <t>OU</t>
  </si>
  <si>
    <t>FICHA TÉCNICA: LANCHE NOTURNO</t>
  </si>
  <si>
    <t>CUSTO ALIMENTAR PER CAPTA</t>
  </si>
  <si>
    <t>ITEM</t>
  </si>
  <si>
    <t>VALOR</t>
  </si>
  <si>
    <t>VALOR TOTAL</t>
  </si>
  <si>
    <t>ALMOÇO</t>
  </si>
  <si>
    <t>ARROZ</t>
  </si>
  <si>
    <t>FEIJÃO</t>
  </si>
  <si>
    <t>PRATO PRINCIPAL</t>
  </si>
  <si>
    <t>GUARNIÇÃO</t>
  </si>
  <si>
    <t>SALADA</t>
  </si>
  <si>
    <t>SOBREMESA</t>
  </si>
  <si>
    <t>JANTAR</t>
  </si>
  <si>
    <t>FRUTA</t>
  </si>
  <si>
    <t>DESJEJUM</t>
  </si>
  <si>
    <t>CAFÉ</t>
  </si>
  <si>
    <t>LEITE</t>
  </si>
  <si>
    <t>PÃO COM MARGARINA</t>
  </si>
  <si>
    <t>LANCHE DA TARDE</t>
  </si>
  <si>
    <t>SUCO</t>
  </si>
  <si>
    <t>Total do Lanche da Tarde</t>
  </si>
  <si>
    <t>LANCHE NOTURNO</t>
  </si>
  <si>
    <t>CUSTO ALIMENTAR CONSOLIDADO</t>
  </si>
  <si>
    <t xml:space="preserve">VALOR </t>
  </si>
  <si>
    <t>SENTENCIADOS</t>
  </si>
  <si>
    <t>CUSTO ALIMENTAR TOTAL</t>
  </si>
  <si>
    <t>SERVIDOR</t>
  </si>
  <si>
    <t>PLANILHA DE FORMAÇÃO DE CUSTOS</t>
  </si>
  <si>
    <t>Desejum</t>
  </si>
  <si>
    <t>Almoço</t>
  </si>
  <si>
    <t>Lanche da</t>
  </si>
  <si>
    <t>Jantar</t>
  </si>
  <si>
    <t>Plantão</t>
  </si>
  <si>
    <t>Tarde</t>
  </si>
  <si>
    <t>Alimentar</t>
  </si>
  <si>
    <t>Não alimentar</t>
  </si>
  <si>
    <t>Descartáveis</t>
  </si>
  <si>
    <t>individuais</t>
  </si>
  <si>
    <t>para Preparo</t>
  </si>
  <si>
    <t>Materiais de</t>
  </si>
  <si>
    <t>Limpeza</t>
  </si>
  <si>
    <t>Mão-de-obra</t>
  </si>
  <si>
    <t>Despesas Diversas</t>
  </si>
  <si>
    <t>Área Física</t>
  </si>
  <si>
    <t>Controle I Pragas</t>
  </si>
  <si>
    <t>Equipamentos</t>
  </si>
  <si>
    <t>Utensilios</t>
  </si>
  <si>
    <t>Água e Esgoto</t>
  </si>
  <si>
    <t>Energia</t>
  </si>
  <si>
    <t>Gás</t>
  </si>
  <si>
    <t>Análise M Alimentos</t>
  </si>
  <si>
    <t>Transporte</t>
  </si>
  <si>
    <t>Custo  total sem BDI</t>
  </si>
  <si>
    <t xml:space="preserve">Despesas Indiretas </t>
  </si>
  <si>
    <t xml:space="preserve">Lucro </t>
  </si>
  <si>
    <t xml:space="preserve">PIS </t>
  </si>
  <si>
    <t xml:space="preserve">COFINS </t>
  </si>
  <si>
    <t xml:space="preserve">DIÁRIA </t>
  </si>
  <si>
    <t xml:space="preserve">BDI SETENCIADO </t>
  </si>
  <si>
    <t>BDI SERVIDOR S/ ICMS</t>
  </si>
  <si>
    <t>ICMS</t>
  </si>
  <si>
    <t>DIÁRIA</t>
  </si>
  <si>
    <t>BDI SERVIDOR C/ ICMS</t>
  </si>
  <si>
    <t>FORMAÇÃO DE PREÇOS</t>
  </si>
  <si>
    <t>SETENCIADO</t>
  </si>
  <si>
    <t>ITENS</t>
  </si>
  <si>
    <t>SEM ICMS</t>
  </si>
  <si>
    <t>COM ICMS</t>
  </si>
  <si>
    <t>CUSTO ALIMENTAR</t>
  </si>
  <si>
    <t>DESCARTAVEIS INDIVIDUAIS</t>
  </si>
  <si>
    <t>DESCARTAVEIS PRE PREPARO</t>
  </si>
  <si>
    <t>MATERIAS DE LIMPEZA</t>
  </si>
  <si>
    <t>MÃO DE OBRA</t>
  </si>
  <si>
    <t xml:space="preserve">ÁREA FÍSICA </t>
  </si>
  <si>
    <t>CONTROLE DE PRAGAS</t>
  </si>
  <si>
    <t xml:space="preserve">EQUIPAMENTOS </t>
  </si>
  <si>
    <t>UTENSILIOS</t>
  </si>
  <si>
    <t xml:space="preserve">ÁGUA E ESGOTO </t>
  </si>
  <si>
    <t xml:space="preserve">ENERGIA ELÉTRICA </t>
  </si>
  <si>
    <t>GAS (kg)</t>
  </si>
  <si>
    <t>ANÁLISE MICROBIOLOGICA</t>
  </si>
  <si>
    <t>TRANSPORTE</t>
  </si>
  <si>
    <t>SUB TOTAL</t>
  </si>
  <si>
    <t>Beneficios e despesas indiretas</t>
  </si>
  <si>
    <t>LANCHE  DA TARDE</t>
  </si>
  <si>
    <t>PLANTÃO</t>
  </si>
  <si>
    <t>PLANILHA DE MÃO-DE-OBRA</t>
  </si>
  <si>
    <t>ESPECIFICAÇÃO DE MÃO-DE-OBRA E SALÁRIOS / UNIFORME / EPI</t>
  </si>
  <si>
    <t>Cargo</t>
  </si>
  <si>
    <t>Quantidade</t>
  </si>
  <si>
    <t xml:space="preserve">Salário </t>
  </si>
  <si>
    <t>Uniforme</t>
  </si>
  <si>
    <t>EPI</t>
  </si>
  <si>
    <t>NUTRICIONISTA (44 HORAS SEM.)</t>
  </si>
  <si>
    <t xml:space="preserve">COZINHEIRO (DIARISTA) </t>
  </si>
  <si>
    <t>COZINHEIRO 12X36</t>
  </si>
  <si>
    <t>AUX. COZINHA 12 X 36</t>
  </si>
  <si>
    <t>SALADEIRA</t>
  </si>
  <si>
    <t>ESTOQUISTA</t>
  </si>
  <si>
    <t xml:space="preserve">MOTORISTA </t>
  </si>
  <si>
    <t>Encargos Sociais</t>
  </si>
  <si>
    <t>Massa Salarial</t>
  </si>
  <si>
    <t>PIS</t>
  </si>
  <si>
    <t>CONFINS</t>
  </si>
  <si>
    <t>QUANTIDADE</t>
  </si>
  <si>
    <t>SENTENCIADOS/DESCENTRALIZADO</t>
  </si>
  <si>
    <t>SEMANAL</t>
  </si>
  <si>
    <t>Número</t>
  </si>
  <si>
    <t>Custo</t>
  </si>
  <si>
    <t>Item</t>
  </si>
  <si>
    <t>Custo diário</t>
  </si>
  <si>
    <t>Total</t>
  </si>
  <si>
    <t>Desjejum</t>
  </si>
  <si>
    <t>364 dias</t>
  </si>
  <si>
    <t>366 dias</t>
  </si>
  <si>
    <t>Lanche</t>
  </si>
  <si>
    <t>CARNES 85G</t>
  </si>
  <si>
    <t>ARROZ  300G</t>
  </si>
  <si>
    <t>FEIJÃO. 150G</t>
  </si>
  <si>
    <t>MACARRÃO  120 G</t>
  </si>
  <si>
    <t>DIVERSOS. 100 G</t>
  </si>
  <si>
    <t>LASANHA. 120 G</t>
  </si>
  <si>
    <t>FARINÁCEOS. 80 G</t>
  </si>
  <si>
    <t>SUFLÊS. 80 G</t>
  </si>
  <si>
    <t>FRITOS. 80 G</t>
  </si>
  <si>
    <t>ÁGUA</t>
  </si>
  <si>
    <t>PREGÃO ELETRÔNICO 184/2020</t>
  </si>
  <si>
    <t>LOTE 239</t>
  </si>
  <si>
    <t>UNIDADE I</t>
  </si>
  <si>
    <t>CENTRO DE REMANEJAMENTO DO SISTEMA PRISIONAL – CERESP CONTAGEM E CARCERAGEM DO FÓRUM DE CONTAGEM</t>
  </si>
  <si>
    <t>Valor unitário</t>
  </si>
  <si>
    <t>Segunda a Sexta</t>
  </si>
  <si>
    <t>Sábado</t>
  </si>
  <si>
    <t>Domingo</t>
  </si>
  <si>
    <t>Semanal</t>
  </si>
  <si>
    <t>Semanas</t>
  </si>
  <si>
    <t>Anual</t>
  </si>
  <si>
    <t>2 dias</t>
  </si>
  <si>
    <t>2 anos</t>
  </si>
  <si>
    <t>FUNCIONÁRIOS/DESCENTRALIZADO</t>
  </si>
  <si>
    <t>L. Noturno</t>
  </si>
  <si>
    <t>CUSTO ANUAL TOTAL SEM ICMS</t>
  </si>
  <si>
    <t>CUSTO ANUAL TOTAL COM ICMS</t>
  </si>
  <si>
    <t>CUSTO ANUAL TOTAL SEM ICMS P/ 2 ANOS</t>
  </si>
  <si>
    <t>CUSTO ANUAL TOTAL COM ICMS P/ 2 ANOS</t>
  </si>
  <si>
    <t>UNIDADE II</t>
  </si>
  <si>
    <t>COMPLEXO PENITENCIÁRIO NELSON HUNGRIA</t>
  </si>
  <si>
    <t>UNIDADE III</t>
  </si>
  <si>
    <t>PRESIDIO IBIRITÉ</t>
  </si>
  <si>
    <t>UNIDADE IV</t>
  </si>
  <si>
    <t>PRESÍDIO JUATUBA</t>
  </si>
  <si>
    <t>CUSTO ANUAL TOTAL DO LOTE 239 SEM ICMS</t>
  </si>
  <si>
    <t>CUSTO ANUAL TOTAL DO LOTE 239 COM ICMS</t>
  </si>
  <si>
    <t>CUSTO ANUAL TOTAL DO LOTE 239 SEM ICMS P/ 2 ANOS</t>
  </si>
  <si>
    <t>CUSTO ANUAL TOTAL DO LOTE 239 COM ICMS P/ 2 ANOS</t>
  </si>
  <si>
    <t>O prazo de validade da proposta será de 60 (sessenta) dias contados da data de abertura da sessão pública estabelecida no preâmbulo deste Edital.
Declaramos que no preço proposto, estão incluídos os encargos trabalhistas, previdenciários, fiscais e comerciais, e todas as despesas, de quaisquer naturezas, que se fizerem indispensáveis à perfeita execução do objeto da presente licitação.</t>
  </si>
  <si>
    <t>Belo Horizonte, 15 de outubro de 2020</t>
  </si>
  <si>
    <t>Cook Empreendimentos em Alimentação Coletiva Ltda</t>
  </si>
  <si>
    <t>PROPOSTA DE PREÇO LOTE 239</t>
  </si>
  <si>
    <t>Assina: Jair Gonçalves Bastos Filho – Sócio Diretor</t>
  </si>
  <si>
    <t>Planilhas relativas apenas a formação de custos, não representando a realidade de preparo, receita, fator de cocção e gramatura dos itens prontos.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</si>
</sst>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quot;R$&quot;* #,##0.00_-;\-&quot;R$&quot;* #,##0.00_-;_-&quot;R$&quot;* &quot;-&quot;??_-;_-@_-"/>
    <numFmt numFmtId="165" formatCode="_(&quot;R$ &quot;* #,##0.00_);_(&quot;R$ &quot;* \(#,##0.00\);_(&quot;R$ &quot;* \-??_);_(@_)"/>
    <numFmt numFmtId="166" formatCode="_(* #,##0.00_);_(* \(#,##0.00\);_(* \-??_);_(@_)"/>
    <numFmt numFmtId="167" formatCode="0.000"/>
    <numFmt numFmtId="168" formatCode="#,##0.0000000"/>
    <numFmt numFmtId="169" formatCode="_(* #,##0.0000000_);_(* \(#,##0.0000000\);_(* \-???????_);_(@_)"/>
    <numFmt numFmtId="170" formatCode="&quot;R$ &quot;#,##0.0000000"/>
    <numFmt numFmtId="171" formatCode="0.0000"/>
    <numFmt numFmtId="172" formatCode="0.0000000"/>
    <numFmt numFmtId="173" formatCode="#,##0.0000"/>
    <numFmt numFmtId="174" formatCode="_-* #,##0.0000000_-;\-* #,##0.0000000_-;_-* \-???????_-;_-@_-"/>
    <numFmt numFmtId="175" formatCode="&quot;R$ &quot;#,##0.00"/>
    <numFmt numFmtId="176" formatCode="[$R$-416]\ #,##0.00;[Red]\-[$R$-416]\ #,##0.00"/>
    <numFmt numFmtId="177" formatCode="_-&quot;R$&quot;* #,##0.00_-;&quot;-R$&quot;* #,##0.00_-;_-&quot;R$&quot;* \-??_-;_-@_-"/>
    <numFmt numFmtId="178" formatCode="_-&quot;R$&quot;* #,##0.00000_-;&quot;-R$&quot;* #,##0.00000_-;_-&quot;R$&quot;* \-??_-;_-@_-"/>
    <numFmt numFmtId="179" formatCode="_-&quot;R$ &quot;* #,##0.00_-;&quot;-R$ &quot;* #,##0.00_-;_-&quot;R$ &quot;* \-??_-;_-@_-"/>
    <numFmt numFmtId="180" formatCode="&quot;R$ &quot;#,##0.00;[Red]&quot;-R$ &quot;#,##0.00"/>
  </numFmts>
  <fonts count="35" x14ac:knownFonts="1">
    <font>
      <sz val="11"/>
      <color rgb="FF000000"/>
      <name val="Calibri"/>
      <family val="2"/>
      <charset val="1"/>
    </font>
    <font>
      <sz val="10"/>
      <name val="Arial"/>
      <family val="2"/>
      <charset val="1"/>
    </font>
    <font>
      <b/>
      <sz val="18"/>
      <color rgb="FF000000"/>
      <name val="Arial"/>
      <family val="2"/>
      <charset val="1"/>
    </font>
    <font>
      <sz val="11"/>
      <color rgb="FF000000"/>
      <name val="Arial"/>
      <family val="2"/>
      <charset val="1"/>
    </font>
    <font>
      <b/>
      <sz val="11"/>
      <color rgb="FF000000"/>
      <name val="Arial"/>
      <family val="2"/>
      <charset val="1"/>
    </font>
    <font>
      <b/>
      <sz val="8"/>
      <name val="Arial"/>
      <family val="2"/>
      <charset val="1"/>
    </font>
    <font>
      <sz val="8"/>
      <name val="Arial"/>
      <family val="2"/>
      <charset val="1"/>
    </font>
    <font>
      <b/>
      <sz val="10"/>
      <name val="Arial"/>
      <family val="2"/>
      <charset val="1"/>
    </font>
    <font>
      <b/>
      <sz val="18"/>
      <name val="Arial"/>
      <family val="2"/>
      <charset val="1"/>
    </font>
    <font>
      <sz val="11"/>
      <name val="Calibri"/>
      <family val="2"/>
      <charset val="1"/>
    </font>
    <font>
      <sz val="11"/>
      <name val="Arial"/>
      <family val="2"/>
      <charset val="1"/>
    </font>
    <font>
      <b/>
      <sz val="11"/>
      <name val="Arial"/>
      <family val="2"/>
      <charset val="1"/>
    </font>
    <font>
      <b/>
      <sz val="11"/>
      <name val="Calibri"/>
      <family val="2"/>
      <charset val="1"/>
    </font>
    <font>
      <b/>
      <sz val="18"/>
      <name val="Calibri"/>
      <family val="2"/>
      <charset val="1"/>
    </font>
    <font>
      <b/>
      <sz val="14"/>
      <name val="Arial"/>
      <family val="2"/>
      <charset val="1"/>
    </font>
    <font>
      <b/>
      <sz val="11"/>
      <color rgb="FF000000"/>
      <name val="Calibri"/>
      <family val="2"/>
      <charset val="1"/>
    </font>
    <font>
      <b/>
      <sz val="14"/>
      <color rgb="FF000000"/>
      <name val="Calibri"/>
      <family val="2"/>
      <charset val="1"/>
    </font>
    <font>
      <b/>
      <sz val="26"/>
      <color rgb="FF000000"/>
      <name val="Calibri"/>
      <family val="2"/>
      <charset val="1"/>
    </font>
    <font>
      <b/>
      <sz val="15"/>
      <color rgb="FF000000"/>
      <name val="Calibri"/>
      <family val="2"/>
      <charset val="1"/>
    </font>
    <font>
      <sz val="12"/>
      <color rgb="FF000000"/>
      <name val="Calibri"/>
      <family val="2"/>
      <charset val="1"/>
    </font>
    <font>
      <b/>
      <sz val="10"/>
      <color rgb="FF000000"/>
      <name val="Arial"/>
      <family val="2"/>
      <charset val="1"/>
    </font>
    <font>
      <b/>
      <sz val="14"/>
      <color rgb="FF000000"/>
      <name val="Arial"/>
      <family val="2"/>
      <charset val="1"/>
    </font>
    <font>
      <b/>
      <sz val="12"/>
      <name val="Arial"/>
      <family val="2"/>
      <charset val="1"/>
    </font>
    <font>
      <sz val="11"/>
      <color rgb="FF000000"/>
      <name val="Calibri"/>
      <family val="2"/>
      <charset val="1"/>
    </font>
    <font>
      <sz val="8"/>
      <name val="Arial"/>
      <family val="2"/>
    </font>
    <font>
      <b/>
      <sz val="10"/>
      <color rgb="FF000000"/>
      <name val="Arial narrow"/>
      <family val="2"/>
      <charset val="1"/>
    </font>
    <font>
      <b/>
      <sz val="10"/>
      <name val="Arial narrow"/>
      <family val="2"/>
      <charset val="1"/>
    </font>
    <font>
      <sz val="10"/>
      <color rgb="FF000000"/>
      <name val="Arial narrow"/>
      <family val="2"/>
      <charset val="1"/>
    </font>
    <font>
      <sz val="10"/>
      <name val="Arial narrow"/>
      <family val="2"/>
      <charset val="1"/>
    </font>
    <font>
      <sz val="11"/>
      <name val="Arial narrow"/>
      <family val="2"/>
      <charset val="1"/>
    </font>
    <font>
      <b/>
      <sz val="12"/>
      <color rgb="FF000000"/>
      <name val="Arial narrow"/>
      <family val="2"/>
      <charset val="1"/>
    </font>
    <font>
      <b/>
      <sz val="11"/>
      <color rgb="FF000000"/>
      <name val="Calibri"/>
      <family val="2"/>
    </font>
    <font>
      <b/>
      <sz val="16"/>
      <color rgb="FF000000"/>
      <name val="Calibri"/>
      <family val="2"/>
    </font>
    <font>
      <b/>
      <sz val="10"/>
      <name val="Arial narrow"/>
      <family val="2"/>
    </font>
    <font>
      <sz val="7"/>
      <name val="Calibri"/>
      <family val="2"/>
    </font>
  </fonts>
  <fills count="16">
    <fill>
      <patternFill patternType="none"/>
    </fill>
    <fill>
      <patternFill patternType="gray125"/>
    </fill>
    <fill>
      <patternFill patternType="solid">
        <fgColor rgb="FFFFFF00"/>
        <bgColor rgb="FFFFFF00"/>
      </patternFill>
    </fill>
    <fill>
      <patternFill patternType="solid">
        <fgColor rgb="FFFFFFFF"/>
        <bgColor rgb="FFFFFFCC"/>
      </patternFill>
    </fill>
    <fill>
      <patternFill patternType="solid">
        <fgColor rgb="FFFFC000"/>
        <bgColor rgb="FFFF9900"/>
      </patternFill>
    </fill>
    <fill>
      <patternFill patternType="solid">
        <fgColor rgb="FFC0C0C0"/>
        <bgColor rgb="FFB9CDE5"/>
      </patternFill>
    </fill>
    <fill>
      <patternFill patternType="solid">
        <fgColor rgb="FFD9D9D9"/>
        <bgColor rgb="FFB9CDE5"/>
      </patternFill>
    </fill>
    <fill>
      <patternFill patternType="solid">
        <fgColor rgb="FFFCD5B5"/>
        <bgColor rgb="FFD9D9D9"/>
      </patternFill>
    </fill>
    <fill>
      <patternFill patternType="solid">
        <fgColor rgb="FFC3D69B"/>
        <bgColor rgb="FFC0C0C0"/>
      </patternFill>
    </fill>
    <fill>
      <patternFill patternType="solid">
        <fgColor rgb="FFB9CDE5"/>
        <bgColor rgb="FFC0C0C0"/>
      </patternFill>
    </fill>
    <fill>
      <patternFill patternType="solid">
        <fgColor theme="0"/>
        <bgColor indexed="64"/>
      </patternFill>
    </fill>
    <fill>
      <patternFill patternType="solid">
        <fgColor theme="0"/>
        <bgColor rgb="FFFFFFCC"/>
      </patternFill>
    </fill>
    <fill>
      <patternFill patternType="solid">
        <fgColor theme="0"/>
        <bgColor rgb="FFFF9900"/>
      </patternFill>
    </fill>
    <fill>
      <patternFill patternType="solid">
        <fgColor rgb="FFFFFF00"/>
        <bgColor rgb="FFB9CDE5"/>
      </patternFill>
    </fill>
    <fill>
      <patternFill patternType="solid">
        <fgColor theme="0"/>
        <bgColor rgb="FFFFFF00"/>
      </patternFill>
    </fill>
    <fill>
      <patternFill patternType="solid">
        <fgColor theme="0" tint="-0.14999847407452621"/>
        <bgColor rgb="FFB9CDE5"/>
      </patternFill>
    </fill>
  </fills>
  <borders count="67">
    <border>
      <left/>
      <right/>
      <top/>
      <bottom/>
      <diagonal/>
    </border>
    <border>
      <left style="medium">
        <color auto="1"/>
      </left>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right/>
      <top style="medium">
        <color auto="1"/>
      </top>
      <bottom/>
      <diagonal/>
    </border>
    <border>
      <left style="medium">
        <color auto="1"/>
      </left>
      <right/>
      <top/>
      <bottom style="medium">
        <color auto="1"/>
      </bottom>
      <diagonal/>
    </border>
    <border>
      <left style="medium">
        <color auto="1"/>
      </left>
      <right style="medium">
        <color auto="1"/>
      </right>
      <top/>
      <bottom style="medium">
        <color auto="1"/>
      </bottom>
      <diagonal/>
    </border>
    <border>
      <left/>
      <right/>
      <top/>
      <bottom style="medium">
        <color auto="1"/>
      </bottom>
      <diagonal/>
    </border>
    <border>
      <left style="medium">
        <color auto="1"/>
      </left>
      <right/>
      <top style="medium">
        <color auto="1"/>
      </top>
      <bottom style="medium">
        <color auto="1"/>
      </bottom>
      <diagonal/>
    </border>
    <border>
      <left style="medium">
        <color auto="1"/>
      </left>
      <right style="medium">
        <color auto="1"/>
      </right>
      <top style="medium">
        <color auto="1"/>
      </top>
      <bottom style="thin">
        <color auto="1"/>
      </bottom>
      <diagonal/>
    </border>
    <border>
      <left/>
      <right/>
      <top style="medium">
        <color auto="1"/>
      </top>
      <bottom style="thin">
        <color auto="1"/>
      </bottom>
      <diagonal/>
    </border>
    <border>
      <left/>
      <right/>
      <top style="medium">
        <color auto="1"/>
      </top>
      <bottom style="medium">
        <color auto="1"/>
      </bottom>
      <diagonal/>
    </border>
    <border>
      <left style="medium">
        <color auto="1"/>
      </left>
      <right style="medium">
        <color auto="1"/>
      </right>
      <top style="thin">
        <color auto="1"/>
      </top>
      <bottom style="thin">
        <color auto="1"/>
      </bottom>
      <diagonal/>
    </border>
    <border>
      <left/>
      <right/>
      <top style="thin">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style="medium">
        <color auto="1"/>
      </left>
      <right style="medium">
        <color auto="1"/>
      </right>
      <top style="thin">
        <color auto="1"/>
      </top>
      <bottom style="medium">
        <color auto="1"/>
      </bottom>
      <diagonal/>
    </border>
    <border>
      <left style="medium">
        <color auto="1"/>
      </left>
      <right/>
      <top style="medium">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style="thin">
        <color auto="1"/>
      </top>
      <bottom/>
      <diagonal/>
    </border>
    <border>
      <left/>
      <right/>
      <top style="thin">
        <color auto="1"/>
      </top>
      <bottom/>
      <diagonal/>
    </border>
    <border>
      <left style="thin">
        <color auto="1"/>
      </left>
      <right/>
      <top style="thin">
        <color auto="1"/>
      </top>
      <bottom style="medium">
        <color auto="1"/>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top/>
      <bottom/>
      <diagonal/>
    </border>
    <border>
      <left/>
      <right style="medium">
        <color auto="1"/>
      </right>
      <top/>
      <bottom/>
      <diagonal/>
    </border>
    <border>
      <left/>
      <right/>
      <top/>
      <bottom style="thin">
        <color auto="1"/>
      </bottom>
      <diagonal/>
    </border>
    <border>
      <left style="medium">
        <color auto="1"/>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right/>
      <top style="thin">
        <color auto="1"/>
      </top>
      <bottom style="medium">
        <color auto="1"/>
      </bottom>
      <diagonal/>
    </border>
    <border>
      <left style="medium">
        <color auto="1"/>
      </left>
      <right style="medium">
        <color auto="1"/>
      </right>
      <top/>
      <bottom/>
      <diagonal/>
    </border>
    <border>
      <left style="medium">
        <color auto="1"/>
      </left>
      <right style="medium">
        <color auto="1"/>
      </right>
      <top style="thin">
        <color auto="1"/>
      </top>
      <bottom/>
      <diagonal/>
    </border>
    <border>
      <left/>
      <right style="medium">
        <color auto="1"/>
      </right>
      <top style="thin">
        <color auto="1"/>
      </top>
      <bottom style="medium">
        <color auto="1"/>
      </bottom>
      <diagonal/>
    </border>
    <border>
      <left/>
      <right style="medium">
        <color auto="1"/>
      </right>
      <top/>
      <bottom style="thin">
        <color auto="1"/>
      </bottom>
      <diagonal/>
    </border>
    <border>
      <left style="medium">
        <color auto="1"/>
      </left>
      <right style="thin">
        <color auto="1"/>
      </right>
      <top style="thin">
        <color auto="1"/>
      </top>
      <bottom style="thin">
        <color auto="1"/>
      </bottom>
      <diagonal/>
    </border>
    <border>
      <left style="medium">
        <color auto="1"/>
      </left>
      <right/>
      <top style="thin">
        <color auto="1"/>
      </top>
      <bottom style="medium">
        <color auto="1"/>
      </bottom>
      <diagonal/>
    </border>
    <border>
      <left/>
      <right style="medium">
        <color auto="1"/>
      </right>
      <top style="medium">
        <color auto="1"/>
      </top>
      <bottom/>
      <diagonal/>
    </border>
    <border>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diagonal/>
    </border>
    <border>
      <left/>
      <right style="thin">
        <color auto="1"/>
      </right>
      <top style="thin">
        <color auto="1"/>
      </top>
      <bottom/>
      <diagonal/>
    </border>
    <border>
      <left style="thin">
        <color auto="1"/>
      </left>
      <right/>
      <top/>
      <bottom style="thin">
        <color auto="1"/>
      </bottom>
      <diagonal/>
    </border>
    <border>
      <left style="thin">
        <color auto="1"/>
      </left>
      <right/>
      <top/>
      <bottom/>
      <diagonal/>
    </border>
    <border>
      <left style="thin">
        <color auto="1"/>
      </left>
      <right style="thin">
        <color auto="1"/>
      </right>
      <top/>
      <bottom style="thin">
        <color auto="1"/>
      </bottom>
      <diagonal/>
    </border>
    <border>
      <left style="medium">
        <color auto="1"/>
      </left>
      <right style="thin">
        <color auto="1"/>
      </right>
      <top/>
      <bottom style="thin">
        <color auto="1"/>
      </bottom>
      <diagonal/>
    </border>
    <border>
      <left style="thin">
        <color auto="1"/>
      </left>
      <right style="thin">
        <color auto="1"/>
      </right>
      <top style="medium">
        <color auto="1"/>
      </top>
      <bottom style="medium">
        <color auto="1"/>
      </bottom>
      <diagonal/>
    </border>
    <border>
      <left/>
      <right style="thin">
        <color auto="1"/>
      </right>
      <top/>
      <bottom/>
      <diagonal/>
    </border>
  </borders>
  <cellStyleXfs count="15">
    <xf numFmtId="0" fontId="0" fillId="0" borderId="0"/>
    <xf numFmtId="177" fontId="23" fillId="0" borderId="0" applyBorder="0" applyProtection="0"/>
    <xf numFmtId="9" fontId="23" fillId="0" borderId="0" applyBorder="0" applyProtection="0"/>
    <xf numFmtId="165" fontId="23" fillId="0" borderId="0" applyBorder="0" applyProtection="0"/>
    <xf numFmtId="165" fontId="23" fillId="0" borderId="0" applyBorder="0" applyProtection="0"/>
    <xf numFmtId="165" fontId="23" fillId="0" borderId="0" applyBorder="0" applyProtection="0"/>
    <xf numFmtId="0" fontId="1" fillId="0" borderId="0"/>
    <xf numFmtId="0" fontId="1" fillId="0" borderId="0"/>
    <xf numFmtId="0" fontId="1" fillId="0" borderId="0"/>
    <xf numFmtId="0" fontId="23" fillId="0" borderId="0"/>
    <xf numFmtId="0" fontId="1" fillId="0" borderId="0"/>
    <xf numFmtId="9" fontId="23" fillId="0" borderId="0" applyBorder="0" applyProtection="0"/>
    <xf numFmtId="9" fontId="23" fillId="0" borderId="0" applyBorder="0" applyProtection="0"/>
    <xf numFmtId="166" fontId="23" fillId="0" borderId="0" applyBorder="0" applyProtection="0"/>
    <xf numFmtId="166" fontId="23" fillId="0" borderId="0" applyBorder="0" applyProtection="0"/>
  </cellStyleXfs>
  <cellXfs count="632">
    <xf numFmtId="0" fontId="0" fillId="0" borderId="0" xfId="0"/>
    <xf numFmtId="0" fontId="2" fillId="0" borderId="0" xfId="0" applyFont="1" applyAlignment="1">
      <alignment horizontal="left"/>
    </xf>
    <xf numFmtId="0" fontId="3" fillId="0" borderId="0" xfId="0" applyFont="1" applyAlignment="1">
      <alignment horizontal="left"/>
    </xf>
    <xf numFmtId="0" fontId="4" fillId="0" borderId="0" xfId="0" applyFont="1" applyAlignment="1">
      <alignment horizontal="left"/>
    </xf>
    <xf numFmtId="0" fontId="2" fillId="0" borderId="0" xfId="0" applyFont="1"/>
    <xf numFmtId="167" fontId="5" fillId="2" borderId="3" xfId="10" applyNumberFormat="1" applyFont="1" applyFill="1" applyBorder="1" applyAlignment="1" applyProtection="1">
      <alignment horizontal="center"/>
      <protection locked="0"/>
    </xf>
    <xf numFmtId="168" fontId="5" fillId="2" borderId="4" xfId="10" applyNumberFormat="1" applyFont="1" applyFill="1" applyBorder="1" applyAlignment="1" applyProtection="1">
      <alignment horizontal="center"/>
      <protection locked="0"/>
    </xf>
    <xf numFmtId="170" fontId="5" fillId="2" borderId="4" xfId="10" applyNumberFormat="1" applyFont="1" applyFill="1" applyBorder="1" applyAlignment="1" applyProtection="1">
      <alignment horizontal="center"/>
      <protection locked="0"/>
    </xf>
    <xf numFmtId="0" fontId="5" fillId="2" borderId="3" xfId="10" applyFont="1" applyFill="1" applyBorder="1" applyAlignment="1" applyProtection="1">
      <alignment horizontal="center"/>
      <protection locked="0"/>
    </xf>
    <xf numFmtId="167" fontId="5" fillId="2" borderId="6" xfId="10" applyNumberFormat="1" applyFont="1" applyFill="1" applyBorder="1" applyAlignment="1" applyProtection="1">
      <alignment horizontal="center"/>
      <protection locked="0"/>
    </xf>
    <xf numFmtId="168" fontId="5" fillId="2" borderId="7" xfId="10" applyNumberFormat="1" applyFont="1" applyFill="1" applyBorder="1" applyAlignment="1" applyProtection="1">
      <alignment horizontal="center"/>
      <protection locked="0"/>
    </xf>
    <xf numFmtId="170" fontId="5" fillId="2" borderId="7" xfId="10" applyNumberFormat="1" applyFont="1" applyFill="1" applyBorder="1" applyAlignment="1" applyProtection="1">
      <alignment horizontal="center"/>
      <protection locked="0"/>
    </xf>
    <xf numFmtId="0" fontId="5" fillId="2" borderId="6" xfId="10" applyFont="1" applyFill="1" applyBorder="1" applyAlignment="1" applyProtection="1">
      <alignment horizontal="center"/>
      <protection locked="0"/>
    </xf>
    <xf numFmtId="167" fontId="6" fillId="0" borderId="9" xfId="10" applyNumberFormat="1" applyFont="1" applyBorder="1" applyProtection="1">
      <protection locked="0"/>
    </xf>
    <xf numFmtId="4" fontId="6" fillId="0" borderId="10" xfId="10" applyNumberFormat="1" applyFont="1" applyBorder="1" applyProtection="1">
      <protection locked="0"/>
    </xf>
    <xf numFmtId="171" fontId="6" fillId="0" borderId="9" xfId="10" applyNumberFormat="1" applyFont="1" applyBorder="1" applyAlignment="1" applyProtection="1">
      <alignment horizontal="center"/>
      <protection locked="0"/>
    </xf>
    <xf numFmtId="171" fontId="7" fillId="0" borderId="11" xfId="10" applyNumberFormat="1" applyFont="1" applyBorder="1" applyAlignment="1" applyProtection="1">
      <alignment horizontal="center" vertical="center"/>
      <protection locked="0"/>
    </xf>
    <xf numFmtId="167" fontId="6" fillId="0" borderId="12" xfId="10" applyNumberFormat="1" applyFont="1" applyBorder="1" applyProtection="1">
      <protection locked="0"/>
    </xf>
    <xf numFmtId="4" fontId="6" fillId="0" borderId="13" xfId="10" applyNumberFormat="1" applyFont="1" applyBorder="1" applyProtection="1">
      <protection locked="0"/>
    </xf>
    <xf numFmtId="171" fontId="6" fillId="0" borderId="12" xfId="10" applyNumberFormat="1" applyFont="1" applyBorder="1" applyAlignment="1" applyProtection="1">
      <alignment horizontal="center"/>
      <protection locked="0"/>
    </xf>
    <xf numFmtId="0" fontId="6" fillId="0" borderId="14" xfId="10" applyFont="1" applyBorder="1" applyAlignment="1" applyProtection="1">
      <alignment horizontal="left"/>
      <protection locked="0"/>
    </xf>
    <xf numFmtId="0" fontId="6" fillId="0" borderId="15" xfId="10" applyFont="1" applyBorder="1" applyAlignment="1" applyProtection="1">
      <alignment horizontal="left"/>
      <protection locked="0"/>
    </xf>
    <xf numFmtId="4" fontId="6" fillId="0" borderId="0" xfId="10" applyNumberFormat="1" applyFont="1" applyBorder="1" applyProtection="1">
      <protection locked="0"/>
    </xf>
    <xf numFmtId="167" fontId="6" fillId="3" borderId="9" xfId="10" applyNumberFormat="1" applyFont="1" applyFill="1" applyBorder="1" applyProtection="1">
      <protection locked="0"/>
    </xf>
    <xf numFmtId="4" fontId="6" fillId="3" borderId="10" xfId="10" applyNumberFormat="1" applyFont="1" applyFill="1" applyBorder="1" applyProtection="1">
      <protection locked="0"/>
    </xf>
    <xf numFmtId="171" fontId="6" fillId="3" borderId="9" xfId="10" applyNumberFormat="1" applyFont="1" applyFill="1" applyBorder="1" applyAlignment="1" applyProtection="1">
      <alignment horizontal="center"/>
      <protection locked="0"/>
    </xf>
    <xf numFmtId="167" fontId="6" fillId="3" borderId="12" xfId="10" applyNumberFormat="1" applyFont="1" applyFill="1" applyBorder="1" applyProtection="1">
      <protection locked="0"/>
    </xf>
    <xf numFmtId="4" fontId="6" fillId="3" borderId="13" xfId="10" applyNumberFormat="1" applyFont="1" applyFill="1" applyBorder="1" applyProtection="1">
      <protection locked="0"/>
    </xf>
    <xf numFmtId="171" fontId="6" fillId="3" borderId="12" xfId="10" applyNumberFormat="1" applyFont="1" applyFill="1" applyBorder="1" applyAlignment="1" applyProtection="1">
      <alignment horizontal="center"/>
      <protection locked="0"/>
    </xf>
    <xf numFmtId="0" fontId="6" fillId="3" borderId="14" xfId="10" applyFont="1" applyFill="1" applyBorder="1" applyAlignment="1" applyProtection="1">
      <alignment horizontal="left"/>
      <protection locked="0"/>
    </xf>
    <xf numFmtId="0" fontId="6" fillId="3" borderId="15" xfId="10" applyFont="1" applyFill="1" applyBorder="1" applyAlignment="1" applyProtection="1">
      <alignment horizontal="left"/>
      <protection locked="0"/>
    </xf>
    <xf numFmtId="4" fontId="6" fillId="3" borderId="0" xfId="10" applyNumberFormat="1" applyFont="1" applyFill="1" applyBorder="1" applyProtection="1">
      <protection locked="0"/>
    </xf>
    <xf numFmtId="0" fontId="7" fillId="2" borderId="19" xfId="10" applyFont="1" applyFill="1" applyBorder="1" applyAlignment="1" applyProtection="1">
      <alignment horizontal="center"/>
      <protection locked="0"/>
    </xf>
    <xf numFmtId="0" fontId="0" fillId="2" borderId="0" xfId="0" applyFill="1"/>
    <xf numFmtId="172" fontId="7" fillId="0" borderId="0" xfId="10" applyNumberFormat="1" applyFont="1" applyBorder="1" applyAlignment="1" applyProtection="1">
      <alignment horizontal="center"/>
      <protection locked="0"/>
    </xf>
    <xf numFmtId="0" fontId="7" fillId="0" borderId="0" xfId="10" applyFont="1" applyBorder="1" applyAlignment="1" applyProtection="1">
      <alignment horizontal="center"/>
      <protection locked="0"/>
    </xf>
    <xf numFmtId="0" fontId="8" fillId="0" borderId="0" xfId="0" applyFont="1"/>
    <xf numFmtId="0" fontId="6" fillId="0" borderId="13" xfId="10" applyFont="1" applyBorder="1" applyAlignment="1" applyProtection="1">
      <alignment horizontal="left"/>
      <protection locked="0"/>
    </xf>
    <xf numFmtId="0" fontId="6" fillId="0" borderId="20" xfId="10" applyFont="1" applyBorder="1" applyAlignment="1" applyProtection="1">
      <alignment horizontal="left"/>
      <protection locked="0"/>
    </xf>
    <xf numFmtId="0" fontId="6" fillId="0" borderId="21" xfId="10" applyFont="1" applyBorder="1" applyAlignment="1" applyProtection="1">
      <alignment horizontal="left"/>
      <protection locked="0"/>
    </xf>
    <xf numFmtId="0" fontId="6" fillId="0" borderId="0" xfId="10" applyFont="1" applyBorder="1" applyAlignment="1" applyProtection="1">
      <alignment horizontal="left"/>
      <protection locked="0"/>
    </xf>
    <xf numFmtId="167" fontId="6" fillId="0" borderId="23" xfId="10" applyNumberFormat="1" applyFont="1" applyBorder="1" applyProtection="1">
      <protection locked="0"/>
    </xf>
    <xf numFmtId="167" fontId="6" fillId="3" borderId="24" xfId="10" applyNumberFormat="1" applyFont="1" applyFill="1" applyBorder="1" applyProtection="1">
      <protection locked="0"/>
    </xf>
    <xf numFmtId="171" fontId="7" fillId="3" borderId="10" xfId="10" applyNumberFormat="1" applyFont="1" applyFill="1" applyBorder="1" applyAlignment="1" applyProtection="1">
      <alignment horizontal="center" vertical="center"/>
      <protection locked="0"/>
    </xf>
    <xf numFmtId="0" fontId="7" fillId="3" borderId="9" xfId="10" applyFont="1" applyFill="1" applyBorder="1" applyAlignment="1" applyProtection="1">
      <alignment horizontal="center" vertical="center" wrapText="1"/>
      <protection locked="0"/>
    </xf>
    <xf numFmtId="167" fontId="6" fillId="3" borderId="25" xfId="10" applyNumberFormat="1" applyFont="1" applyFill="1" applyBorder="1" applyProtection="1">
      <protection locked="0"/>
    </xf>
    <xf numFmtId="0" fontId="6" fillId="3" borderId="0" xfId="10" applyFont="1" applyFill="1" applyBorder="1" applyAlignment="1" applyProtection="1">
      <alignment horizontal="left"/>
      <protection locked="0"/>
    </xf>
    <xf numFmtId="167" fontId="6" fillId="3" borderId="23" xfId="10" applyNumberFormat="1" applyFont="1" applyFill="1" applyBorder="1" applyProtection="1">
      <protection locked="0"/>
    </xf>
    <xf numFmtId="0" fontId="6" fillId="3" borderId="20" xfId="10" applyFont="1" applyFill="1" applyBorder="1" applyAlignment="1" applyProtection="1">
      <alignment horizontal="left"/>
      <protection locked="0"/>
    </xf>
    <xf numFmtId="0" fontId="6" fillId="3" borderId="21" xfId="10" applyFont="1" applyFill="1" applyBorder="1" applyAlignment="1" applyProtection="1">
      <alignment horizontal="left"/>
      <protection locked="0"/>
    </xf>
    <xf numFmtId="167" fontId="6" fillId="3" borderId="29" xfId="10" applyNumberFormat="1" applyFont="1" applyFill="1" applyBorder="1" applyProtection="1">
      <protection locked="0"/>
    </xf>
    <xf numFmtId="2" fontId="6" fillId="3" borderId="30" xfId="10" applyNumberFormat="1" applyFont="1" applyFill="1" applyBorder="1" applyProtection="1">
      <protection locked="0"/>
    </xf>
    <xf numFmtId="171" fontId="6" fillId="3" borderId="31" xfId="10" applyNumberFormat="1" applyFont="1" applyFill="1" applyBorder="1" applyProtection="1">
      <protection locked="0"/>
    </xf>
    <xf numFmtId="167" fontId="6" fillId="3" borderId="26" xfId="10" applyNumberFormat="1" applyFont="1" applyFill="1" applyBorder="1" applyProtection="1">
      <protection locked="0"/>
    </xf>
    <xf numFmtId="2" fontId="6" fillId="3" borderId="12" xfId="10" applyNumberFormat="1" applyFont="1" applyFill="1" applyBorder="1" applyProtection="1">
      <protection locked="0"/>
    </xf>
    <xf numFmtId="171" fontId="6" fillId="3" borderId="25" xfId="10" applyNumberFormat="1" applyFont="1" applyFill="1" applyBorder="1" applyAlignment="1" applyProtection="1">
      <alignment horizontal="center"/>
      <protection locked="0"/>
    </xf>
    <xf numFmtId="0" fontId="6" fillId="0" borderId="32" xfId="10" applyFont="1" applyBorder="1" applyAlignment="1" applyProtection="1">
      <alignment horizontal="left"/>
      <protection locked="0"/>
    </xf>
    <xf numFmtId="0" fontId="6" fillId="0" borderId="33" xfId="10" applyFont="1" applyBorder="1" applyAlignment="1" applyProtection="1">
      <alignment horizontal="left"/>
      <protection locked="0"/>
    </xf>
    <xf numFmtId="0" fontId="7" fillId="2" borderId="35" xfId="10" applyFont="1" applyFill="1" applyBorder="1" applyAlignment="1" applyProtection="1">
      <alignment horizontal="center"/>
      <protection locked="0"/>
    </xf>
    <xf numFmtId="0" fontId="9" fillId="0" borderId="0" xfId="0" applyFont="1"/>
    <xf numFmtId="173" fontId="6" fillId="0" borderId="9" xfId="10" applyNumberFormat="1" applyFont="1" applyBorder="1" applyAlignment="1" applyProtection="1">
      <alignment horizontal="center"/>
      <protection locked="0"/>
    </xf>
    <xf numFmtId="173" fontId="6" fillId="0" borderId="12" xfId="10" applyNumberFormat="1" applyFont="1" applyBorder="1" applyAlignment="1" applyProtection="1">
      <alignment horizontal="center"/>
      <protection locked="0"/>
    </xf>
    <xf numFmtId="167" fontId="6" fillId="0" borderId="16" xfId="10" applyNumberFormat="1" applyFont="1" applyBorder="1" applyProtection="1">
      <protection locked="0"/>
    </xf>
    <xf numFmtId="4" fontId="6" fillId="0" borderId="36" xfId="10" applyNumberFormat="1" applyFont="1" applyBorder="1" applyProtection="1">
      <protection locked="0"/>
    </xf>
    <xf numFmtId="173" fontId="6" fillId="0" borderId="16" xfId="10" applyNumberFormat="1" applyFont="1" applyBorder="1" applyAlignment="1" applyProtection="1">
      <alignment horizontal="center"/>
      <protection locked="0"/>
    </xf>
    <xf numFmtId="4" fontId="6" fillId="0" borderId="29" xfId="10" applyNumberFormat="1" applyFont="1" applyBorder="1" applyProtection="1">
      <protection locked="0"/>
    </xf>
    <xf numFmtId="173" fontId="6" fillId="0" borderId="23" xfId="10" applyNumberFormat="1" applyFont="1" applyBorder="1" applyAlignment="1" applyProtection="1">
      <alignment horizontal="center"/>
      <protection locked="0"/>
    </xf>
    <xf numFmtId="0" fontId="6" fillId="0" borderId="29" xfId="10" applyFont="1" applyBorder="1" applyAlignment="1" applyProtection="1">
      <alignment horizontal="left"/>
      <protection locked="0"/>
    </xf>
    <xf numFmtId="167" fontId="6" fillId="0" borderId="37" xfId="10" applyNumberFormat="1" applyFont="1" applyBorder="1" applyProtection="1">
      <protection locked="0"/>
    </xf>
    <xf numFmtId="173" fontId="6" fillId="0" borderId="38" xfId="10" applyNumberFormat="1" applyFont="1" applyBorder="1" applyAlignment="1" applyProtection="1">
      <alignment horizontal="center"/>
      <protection locked="0"/>
    </xf>
    <xf numFmtId="171" fontId="0" fillId="0" borderId="0" xfId="0" applyNumberFormat="1"/>
    <xf numFmtId="0" fontId="8" fillId="0" borderId="0" xfId="0" applyFont="1" applyAlignment="1">
      <alignment horizontal="left"/>
    </xf>
    <xf numFmtId="0" fontId="10" fillId="0" borderId="0" xfId="0" applyFont="1" applyAlignment="1">
      <alignment horizontal="left"/>
    </xf>
    <xf numFmtId="0" fontId="11" fillId="0" borderId="0" xfId="0" applyFont="1"/>
    <xf numFmtId="0" fontId="10" fillId="0" borderId="0" xfId="0" applyFont="1"/>
    <xf numFmtId="167" fontId="5" fillId="2" borderId="4" xfId="10" applyNumberFormat="1" applyFont="1" applyFill="1" applyBorder="1" applyAlignment="1" applyProtection="1">
      <alignment horizontal="center"/>
      <protection locked="0"/>
    </xf>
    <xf numFmtId="168" fontId="5" fillId="2" borderId="3" xfId="10" applyNumberFormat="1" applyFont="1" applyFill="1" applyBorder="1" applyAlignment="1" applyProtection="1">
      <alignment horizontal="center"/>
      <protection locked="0"/>
    </xf>
    <xf numFmtId="170" fontId="5" fillId="2" borderId="3" xfId="10" applyNumberFormat="1" applyFont="1" applyFill="1" applyBorder="1" applyAlignment="1" applyProtection="1">
      <alignment horizontal="center"/>
      <protection locked="0"/>
    </xf>
    <xf numFmtId="167" fontId="5" fillId="2" borderId="7" xfId="10" applyNumberFormat="1" applyFont="1" applyFill="1" applyBorder="1" applyAlignment="1" applyProtection="1">
      <alignment horizontal="center"/>
      <protection locked="0"/>
    </xf>
    <xf numFmtId="168" fontId="5" fillId="2" borderId="6" xfId="10" applyNumberFormat="1" applyFont="1" applyFill="1" applyBorder="1" applyAlignment="1" applyProtection="1">
      <alignment horizontal="center"/>
      <protection locked="0"/>
    </xf>
    <xf numFmtId="170" fontId="5" fillId="2" borderId="6" xfId="10" applyNumberFormat="1" applyFont="1" applyFill="1" applyBorder="1" applyAlignment="1" applyProtection="1">
      <alignment horizontal="center"/>
      <protection locked="0"/>
    </xf>
    <xf numFmtId="167" fontId="6" fillId="0" borderId="10" xfId="10" applyNumberFormat="1" applyFont="1" applyBorder="1" applyProtection="1">
      <protection locked="0"/>
    </xf>
    <xf numFmtId="2" fontId="6" fillId="0" borderId="9" xfId="10" applyNumberFormat="1" applyFont="1" applyBorder="1" applyProtection="1">
      <protection locked="0"/>
    </xf>
    <xf numFmtId="171" fontId="6" fillId="0" borderId="10" xfId="10" applyNumberFormat="1" applyFont="1" applyBorder="1" applyAlignment="1" applyProtection="1">
      <alignment horizontal="center"/>
      <protection locked="0"/>
    </xf>
    <xf numFmtId="171" fontId="7" fillId="0" borderId="2" xfId="10" applyNumberFormat="1" applyFont="1" applyBorder="1" applyAlignment="1" applyProtection="1">
      <alignment horizontal="center" vertical="center"/>
      <protection locked="0"/>
    </xf>
    <xf numFmtId="167" fontId="6" fillId="0" borderId="25" xfId="10" applyNumberFormat="1" applyFont="1" applyBorder="1" applyProtection="1">
      <protection locked="0"/>
    </xf>
    <xf numFmtId="171" fontId="7" fillId="0" borderId="9" xfId="10" applyNumberFormat="1" applyFont="1" applyBorder="1" applyAlignment="1" applyProtection="1">
      <alignment horizontal="center" vertical="center"/>
      <protection locked="0"/>
    </xf>
    <xf numFmtId="167" fontId="6" fillId="0" borderId="13" xfId="10" applyNumberFormat="1" applyFont="1" applyBorder="1" applyProtection="1">
      <protection locked="0"/>
    </xf>
    <xf numFmtId="2" fontId="6" fillId="0" borderId="12" xfId="10" applyNumberFormat="1" applyFont="1" applyBorder="1" applyProtection="1">
      <protection locked="0"/>
    </xf>
    <xf numFmtId="171" fontId="6" fillId="0" borderId="13" xfId="10" applyNumberFormat="1" applyFont="1" applyBorder="1" applyAlignment="1" applyProtection="1">
      <alignment horizontal="center"/>
      <protection locked="0"/>
    </xf>
    <xf numFmtId="167" fontId="6" fillId="0" borderId="36" xfId="10" applyNumberFormat="1" applyFont="1" applyBorder="1" applyProtection="1">
      <protection locked="0"/>
    </xf>
    <xf numFmtId="2" fontId="6" fillId="0" borderId="16" xfId="10" applyNumberFormat="1" applyFont="1" applyBorder="1" applyProtection="1">
      <protection locked="0"/>
    </xf>
    <xf numFmtId="171" fontId="6" fillId="0" borderId="36" xfId="10" applyNumberFormat="1" applyFont="1" applyBorder="1" applyAlignment="1" applyProtection="1">
      <alignment horizontal="center"/>
      <protection locked="0"/>
    </xf>
    <xf numFmtId="0" fontId="7" fillId="2" borderId="2" xfId="10" applyFont="1" applyFill="1" applyBorder="1" applyAlignment="1" applyProtection="1">
      <alignment horizontal="center"/>
      <protection locked="0"/>
    </xf>
    <xf numFmtId="167" fontId="6" fillId="0" borderId="24" xfId="10" applyNumberFormat="1" applyFont="1" applyBorder="1" applyProtection="1">
      <protection locked="0"/>
    </xf>
    <xf numFmtId="2" fontId="6" fillId="0" borderId="29" xfId="10" applyNumberFormat="1" applyFont="1" applyBorder="1" applyProtection="1">
      <protection locked="0"/>
    </xf>
    <xf numFmtId="2" fontId="6" fillId="0" borderId="10" xfId="10" applyNumberFormat="1" applyFont="1" applyBorder="1" applyProtection="1">
      <protection locked="0"/>
    </xf>
    <xf numFmtId="2" fontId="6" fillId="0" borderId="13" xfId="10" applyNumberFormat="1" applyFont="1" applyBorder="1" applyProtection="1">
      <protection locked="0"/>
    </xf>
    <xf numFmtId="2" fontId="6" fillId="3" borderId="13" xfId="10" applyNumberFormat="1" applyFont="1" applyFill="1" applyBorder="1" applyProtection="1">
      <protection locked="0"/>
    </xf>
    <xf numFmtId="167" fontId="6" fillId="0" borderId="39" xfId="10" applyNumberFormat="1" applyFont="1" applyBorder="1" applyProtection="1">
      <protection locked="0"/>
    </xf>
    <xf numFmtId="2" fontId="6" fillId="0" borderId="36" xfId="10" applyNumberFormat="1" applyFont="1" applyBorder="1" applyProtection="1">
      <protection locked="0"/>
    </xf>
    <xf numFmtId="171" fontId="6" fillId="0" borderId="16" xfId="10" applyNumberFormat="1" applyFont="1" applyBorder="1" applyAlignment="1" applyProtection="1">
      <alignment horizontal="center"/>
      <protection locked="0"/>
    </xf>
    <xf numFmtId="167" fontId="6" fillId="3" borderId="40" xfId="10" applyNumberFormat="1" applyFont="1" applyFill="1" applyBorder="1" applyProtection="1">
      <protection locked="0"/>
    </xf>
    <xf numFmtId="2" fontId="6" fillId="3" borderId="29" xfId="10" applyNumberFormat="1" applyFont="1" applyFill="1" applyBorder="1" applyProtection="1">
      <protection locked="0"/>
    </xf>
    <xf numFmtId="171" fontId="6" fillId="3" borderId="23" xfId="10" applyNumberFormat="1" applyFont="1" applyFill="1" applyBorder="1" applyAlignment="1" applyProtection="1">
      <alignment horizontal="center"/>
      <protection locked="0"/>
    </xf>
    <xf numFmtId="2" fontId="6" fillId="3" borderId="10" xfId="10" applyNumberFormat="1" applyFont="1" applyFill="1" applyBorder="1" applyProtection="1">
      <protection locked="0"/>
    </xf>
    <xf numFmtId="167" fontId="6" fillId="3" borderId="39" xfId="10" applyNumberFormat="1" applyFont="1" applyFill="1" applyBorder="1" applyProtection="1">
      <protection locked="0"/>
    </xf>
    <xf numFmtId="2" fontId="6" fillId="3" borderId="36" xfId="10" applyNumberFormat="1" applyFont="1" applyFill="1" applyBorder="1" applyProtection="1">
      <protection locked="0"/>
    </xf>
    <xf numFmtId="171" fontId="6" fillId="3" borderId="16" xfId="10" applyNumberFormat="1" applyFont="1" applyFill="1" applyBorder="1" applyAlignment="1" applyProtection="1">
      <alignment horizontal="center"/>
      <protection locked="0"/>
    </xf>
    <xf numFmtId="0" fontId="1" fillId="0" borderId="27" xfId="10" applyFont="1" applyBorder="1" applyAlignment="1" applyProtection="1">
      <alignment horizontal="center" vertical="center" wrapText="1"/>
      <protection locked="0"/>
    </xf>
    <xf numFmtId="0" fontId="1" fillId="0" borderId="0" xfId="10" applyFont="1" applyBorder="1" applyAlignment="1" applyProtection="1">
      <alignment horizontal="center" vertical="center" wrapText="1"/>
      <protection locked="0"/>
    </xf>
    <xf numFmtId="167" fontId="6" fillId="0" borderId="0" xfId="10" applyNumberFormat="1" applyFont="1" applyBorder="1" applyProtection="1">
      <protection locked="0"/>
    </xf>
    <xf numFmtId="171" fontId="6" fillId="0" borderId="0" xfId="10" applyNumberFormat="1" applyFont="1" applyBorder="1" applyAlignment="1" applyProtection="1">
      <alignment horizontal="center"/>
      <protection locked="0"/>
    </xf>
    <xf numFmtId="171" fontId="7" fillId="0" borderId="0" xfId="10" applyNumberFormat="1" applyFont="1" applyBorder="1" applyAlignment="1" applyProtection="1">
      <alignment horizontal="center" vertical="center"/>
      <protection locked="0"/>
    </xf>
    <xf numFmtId="167" fontId="6" fillId="0" borderId="40" xfId="10" applyNumberFormat="1" applyFont="1" applyBorder="1" applyProtection="1">
      <protection locked="0"/>
    </xf>
    <xf numFmtId="171" fontId="6" fillId="0" borderId="23" xfId="10" applyNumberFormat="1" applyFont="1" applyBorder="1" applyAlignment="1" applyProtection="1">
      <alignment horizontal="center"/>
      <protection locked="0"/>
    </xf>
    <xf numFmtId="0" fontId="7" fillId="0" borderId="27" xfId="10" applyFont="1" applyBorder="1" applyAlignment="1" applyProtection="1">
      <alignment horizontal="center" vertical="center"/>
      <protection locked="0"/>
    </xf>
    <xf numFmtId="0" fontId="6" fillId="0" borderId="30" xfId="10" applyFont="1" applyBorder="1" applyAlignment="1" applyProtection="1">
      <alignment horizontal="left"/>
      <protection locked="0"/>
    </xf>
    <xf numFmtId="0" fontId="6" fillId="0" borderId="40" xfId="10" applyFont="1" applyBorder="1" applyAlignment="1" applyProtection="1">
      <alignment horizontal="left"/>
      <protection locked="0"/>
    </xf>
    <xf numFmtId="0" fontId="7" fillId="0" borderId="0" xfId="10" applyFont="1" applyBorder="1" applyAlignment="1" applyProtection="1">
      <alignment horizontal="center" vertical="center"/>
      <protection locked="0"/>
    </xf>
    <xf numFmtId="171" fontId="6" fillId="0" borderId="32" xfId="10" applyNumberFormat="1" applyFont="1" applyBorder="1" applyAlignment="1" applyProtection="1">
      <alignment horizontal="center"/>
      <protection locked="0"/>
    </xf>
    <xf numFmtId="168" fontId="5" fillId="2" borderId="43" xfId="10" applyNumberFormat="1" applyFont="1" applyFill="1" applyBorder="1" applyAlignment="1" applyProtection="1">
      <alignment horizontal="center"/>
      <protection locked="0"/>
    </xf>
    <xf numFmtId="168" fontId="5" fillId="2" borderId="44" xfId="10" applyNumberFormat="1" applyFont="1" applyFill="1" applyBorder="1" applyAlignment="1" applyProtection="1">
      <alignment horizontal="center"/>
      <protection locked="0"/>
    </xf>
    <xf numFmtId="167" fontId="6" fillId="0" borderId="38" xfId="10" applyNumberFormat="1" applyFont="1" applyBorder="1" applyProtection="1">
      <protection locked="0"/>
    </xf>
    <xf numFmtId="171" fontId="6" fillId="0" borderId="38" xfId="10" applyNumberFormat="1" applyFont="1" applyBorder="1" applyAlignment="1" applyProtection="1">
      <alignment horizontal="center"/>
      <protection locked="0"/>
    </xf>
    <xf numFmtId="167" fontId="6" fillId="0" borderId="6" xfId="10" applyNumberFormat="1" applyFont="1" applyBorder="1" applyProtection="1">
      <protection locked="0"/>
    </xf>
    <xf numFmtId="2" fontId="6" fillId="0" borderId="7" xfId="10" applyNumberFormat="1" applyFont="1" applyBorder="1" applyProtection="1">
      <protection locked="0"/>
    </xf>
    <xf numFmtId="171" fontId="6" fillId="0" borderId="6" xfId="10" applyNumberFormat="1" applyFont="1" applyBorder="1" applyAlignment="1" applyProtection="1">
      <alignment horizontal="center"/>
      <protection locked="0"/>
    </xf>
    <xf numFmtId="4" fontId="6" fillId="0" borderId="21" xfId="10" applyNumberFormat="1" applyFont="1" applyBorder="1" applyProtection="1">
      <protection locked="0"/>
    </xf>
    <xf numFmtId="2" fontId="6" fillId="3" borderId="9" xfId="10" applyNumberFormat="1" applyFont="1" applyFill="1" applyBorder="1" applyProtection="1">
      <protection locked="0"/>
    </xf>
    <xf numFmtId="171" fontId="6" fillId="3" borderId="24" xfId="10" applyNumberFormat="1" applyFont="1" applyFill="1" applyBorder="1" applyAlignment="1" applyProtection="1">
      <alignment horizontal="center"/>
      <protection locked="0"/>
    </xf>
    <xf numFmtId="0" fontId="7" fillId="0" borderId="45" xfId="10" applyFont="1" applyBorder="1" applyAlignment="1" applyProtection="1">
      <alignment horizontal="center" vertical="center" wrapText="1"/>
      <protection locked="0"/>
    </xf>
    <xf numFmtId="167" fontId="6" fillId="3" borderId="30" xfId="10" applyNumberFormat="1" applyFont="1" applyFill="1" applyBorder="1" applyProtection="1">
      <protection locked="0"/>
    </xf>
    <xf numFmtId="4" fontId="6" fillId="3" borderId="23" xfId="10" applyNumberFormat="1" applyFont="1" applyFill="1" applyBorder="1" applyProtection="1">
      <protection locked="0"/>
    </xf>
    <xf numFmtId="167" fontId="6" fillId="0" borderId="26" xfId="10" applyNumberFormat="1" applyFont="1" applyBorder="1" applyProtection="1">
      <protection locked="0"/>
    </xf>
    <xf numFmtId="171" fontId="6" fillId="0" borderId="25" xfId="10" applyNumberFormat="1" applyFont="1" applyBorder="1" applyAlignment="1" applyProtection="1">
      <alignment horizontal="center"/>
      <protection locked="0"/>
    </xf>
    <xf numFmtId="4" fontId="6" fillId="0" borderId="37" xfId="10" applyNumberFormat="1" applyFont="1" applyBorder="1" applyProtection="1">
      <protection locked="0"/>
    </xf>
    <xf numFmtId="4" fontId="6" fillId="0" borderId="12" xfId="10" applyNumberFormat="1" applyFont="1" applyBorder="1" applyProtection="1">
      <protection locked="0"/>
    </xf>
    <xf numFmtId="167" fontId="6" fillId="0" borderId="5" xfId="10" applyNumberFormat="1" applyFont="1" applyBorder="1" applyProtection="1">
      <protection locked="0"/>
    </xf>
    <xf numFmtId="4" fontId="6" fillId="0" borderId="16" xfId="10" applyNumberFormat="1" applyFont="1" applyBorder="1" applyProtection="1">
      <protection locked="0"/>
    </xf>
    <xf numFmtId="171" fontId="6" fillId="0" borderId="39" xfId="10" applyNumberFormat="1" applyFont="1" applyBorder="1" applyAlignment="1" applyProtection="1">
      <alignment horizontal="center"/>
      <protection locked="0"/>
    </xf>
    <xf numFmtId="169" fontId="6" fillId="0" borderId="0" xfId="10" applyNumberFormat="1" applyFont="1" applyBorder="1" applyAlignment="1" applyProtection="1">
      <alignment horizontal="center"/>
      <protection locked="0"/>
    </xf>
    <xf numFmtId="170" fontId="7" fillId="0" borderId="0" xfId="10" applyNumberFormat="1" applyFont="1" applyBorder="1" applyAlignment="1" applyProtection="1">
      <alignment horizontal="center" vertical="center"/>
      <protection locked="0"/>
    </xf>
    <xf numFmtId="167" fontId="6" fillId="0" borderId="15" xfId="10" applyNumberFormat="1" applyFont="1" applyBorder="1" applyProtection="1">
      <protection locked="0"/>
    </xf>
    <xf numFmtId="2" fontId="6" fillId="0" borderId="21" xfId="10" applyNumberFormat="1" applyFont="1" applyBorder="1" applyProtection="1">
      <protection locked="0"/>
    </xf>
    <xf numFmtId="2" fontId="6" fillId="0" borderId="24" xfId="10" applyNumberFormat="1" applyFont="1" applyBorder="1" applyProtection="1">
      <protection locked="0"/>
    </xf>
    <xf numFmtId="171" fontId="6" fillId="0" borderId="24" xfId="10" applyNumberFormat="1" applyFont="1" applyBorder="1" applyAlignment="1" applyProtection="1">
      <alignment horizontal="center"/>
      <protection locked="0"/>
    </xf>
    <xf numFmtId="4" fontId="6" fillId="3" borderId="40" xfId="10" applyNumberFormat="1" applyFont="1" applyFill="1" applyBorder="1" applyProtection="1">
      <protection locked="0"/>
    </xf>
    <xf numFmtId="2" fontId="6" fillId="0" borderId="25" xfId="10" applyNumberFormat="1" applyFont="1" applyBorder="1" applyProtection="1">
      <protection locked="0"/>
    </xf>
    <xf numFmtId="4" fontId="6" fillId="0" borderId="25" xfId="10" applyNumberFormat="1" applyFont="1" applyBorder="1" applyProtection="1">
      <protection locked="0"/>
    </xf>
    <xf numFmtId="4" fontId="6" fillId="0" borderId="28" xfId="10" applyNumberFormat="1" applyFont="1" applyBorder="1" applyProtection="1">
      <protection locked="0"/>
    </xf>
    <xf numFmtId="4" fontId="6" fillId="0" borderId="39" xfId="10" applyNumberFormat="1" applyFont="1" applyBorder="1" applyProtection="1">
      <protection locked="0"/>
    </xf>
    <xf numFmtId="0" fontId="0" fillId="0" borderId="0" xfId="0" applyBorder="1"/>
    <xf numFmtId="0" fontId="8" fillId="2" borderId="8" xfId="0" applyFont="1" applyFill="1" applyBorder="1"/>
    <xf numFmtId="0" fontId="9" fillId="2" borderId="11" xfId="0" applyFont="1" applyFill="1" applyBorder="1"/>
    <xf numFmtId="0" fontId="12" fillId="2" borderId="11" xfId="0" applyFont="1" applyFill="1" applyBorder="1"/>
    <xf numFmtId="0" fontId="9" fillId="2" borderId="45" xfId="0" applyFont="1" applyFill="1" applyBorder="1"/>
    <xf numFmtId="0" fontId="5" fillId="2" borderId="43" xfId="10" applyFont="1" applyFill="1" applyBorder="1" applyAlignment="1" applyProtection="1">
      <alignment horizontal="center"/>
      <protection locked="0"/>
    </xf>
    <xf numFmtId="0" fontId="5" fillId="2" borderId="44" xfId="10" applyFont="1" applyFill="1" applyBorder="1" applyAlignment="1" applyProtection="1">
      <alignment horizontal="center"/>
      <protection locked="0"/>
    </xf>
    <xf numFmtId="171" fontId="6" fillId="0" borderId="10" xfId="10" applyNumberFormat="1" applyFont="1" applyBorder="1" applyProtection="1">
      <protection locked="0"/>
    </xf>
    <xf numFmtId="171" fontId="6" fillId="0" borderId="13" xfId="10" applyNumberFormat="1" applyFont="1" applyBorder="1" applyProtection="1">
      <protection locked="0"/>
    </xf>
    <xf numFmtId="0" fontId="7" fillId="0" borderId="24" xfId="10" applyFont="1" applyBorder="1" applyAlignment="1" applyProtection="1">
      <alignment horizontal="center" vertical="center" wrapText="1"/>
      <protection locked="0"/>
    </xf>
    <xf numFmtId="0" fontId="7" fillId="0" borderId="40" xfId="10" applyFont="1" applyBorder="1" applyAlignment="1" applyProtection="1">
      <alignment horizontal="center" vertical="center" wrapText="1"/>
      <protection locked="0"/>
    </xf>
    <xf numFmtId="167" fontId="6" fillId="3" borderId="10" xfId="10" applyNumberFormat="1" applyFont="1" applyFill="1" applyBorder="1" applyProtection="1">
      <protection locked="0"/>
    </xf>
    <xf numFmtId="171" fontId="6" fillId="3" borderId="10" xfId="10" applyNumberFormat="1" applyFont="1" applyFill="1" applyBorder="1" applyProtection="1">
      <protection locked="0"/>
    </xf>
    <xf numFmtId="167" fontId="6" fillId="3" borderId="36" xfId="10" applyNumberFormat="1" applyFont="1" applyFill="1" applyBorder="1" applyProtection="1">
      <protection locked="0"/>
    </xf>
    <xf numFmtId="2" fontId="6" fillId="3" borderId="16" xfId="10" applyNumberFormat="1" applyFont="1" applyFill="1" applyBorder="1" applyProtection="1">
      <protection locked="0"/>
    </xf>
    <xf numFmtId="171" fontId="6" fillId="3" borderId="36" xfId="10" applyNumberFormat="1" applyFont="1" applyFill="1" applyBorder="1" applyProtection="1">
      <protection locked="0"/>
    </xf>
    <xf numFmtId="2" fontId="6" fillId="0" borderId="0" xfId="10" applyNumberFormat="1" applyFont="1" applyBorder="1" applyProtection="1">
      <protection locked="0"/>
    </xf>
    <xf numFmtId="171" fontId="6" fillId="0" borderId="0" xfId="10" applyNumberFormat="1" applyFont="1" applyBorder="1" applyProtection="1">
      <protection locked="0"/>
    </xf>
    <xf numFmtId="0" fontId="7" fillId="0" borderId="0" xfId="10" applyFont="1" applyBorder="1" applyAlignment="1" applyProtection="1">
      <alignment horizontal="center" vertical="center" wrapText="1"/>
      <protection locked="0"/>
    </xf>
    <xf numFmtId="169" fontId="6" fillId="0" borderId="0" xfId="10" applyNumberFormat="1" applyFont="1" applyBorder="1" applyProtection="1">
      <protection locked="0"/>
    </xf>
    <xf numFmtId="168" fontId="7" fillId="0" borderId="0" xfId="10" applyNumberFormat="1" applyFont="1" applyBorder="1" applyAlignment="1" applyProtection="1">
      <alignment horizontal="center" vertical="center"/>
      <protection locked="0"/>
    </xf>
    <xf numFmtId="171" fontId="6" fillId="0" borderId="25" xfId="10" applyNumberFormat="1" applyFont="1" applyBorder="1" applyAlignment="1" applyProtection="1">
      <alignment horizontal="right"/>
      <protection locked="0"/>
    </xf>
    <xf numFmtId="167" fontId="6" fillId="0" borderId="21" xfId="10" applyNumberFormat="1" applyFont="1" applyBorder="1" applyProtection="1">
      <protection locked="0"/>
    </xf>
    <xf numFmtId="171" fontId="6" fillId="0" borderId="21" xfId="10" applyNumberFormat="1" applyFont="1" applyBorder="1" applyProtection="1">
      <protection locked="0"/>
    </xf>
    <xf numFmtId="171" fontId="6" fillId="0" borderId="24" xfId="10" applyNumberFormat="1" applyFont="1" applyBorder="1" applyProtection="1">
      <protection locked="0"/>
    </xf>
    <xf numFmtId="171" fontId="6" fillId="0" borderId="39" xfId="10" applyNumberFormat="1" applyFont="1" applyBorder="1" applyProtection="1">
      <protection locked="0"/>
    </xf>
    <xf numFmtId="2" fontId="6" fillId="3" borderId="23" xfId="10" applyNumberFormat="1" applyFont="1" applyFill="1" applyBorder="1" applyProtection="1">
      <protection locked="0"/>
    </xf>
    <xf numFmtId="171" fontId="6" fillId="3" borderId="29" xfId="10" applyNumberFormat="1" applyFont="1" applyFill="1" applyBorder="1" applyProtection="1">
      <protection locked="0"/>
    </xf>
    <xf numFmtId="167" fontId="6" fillId="3" borderId="13" xfId="10" applyNumberFormat="1" applyFont="1" applyFill="1" applyBorder="1" applyProtection="1">
      <protection locked="0"/>
    </xf>
    <xf numFmtId="171" fontId="6" fillId="3" borderId="13" xfId="10" applyNumberFormat="1" applyFont="1" applyFill="1" applyBorder="1" applyProtection="1">
      <protection locked="0"/>
    </xf>
    <xf numFmtId="167" fontId="6" fillId="3" borderId="13" xfId="10" applyNumberFormat="1" applyFont="1" applyFill="1" applyBorder="1" applyAlignment="1" applyProtection="1">
      <alignment horizontal="right"/>
      <protection locked="0"/>
    </xf>
    <xf numFmtId="2" fontId="6" fillId="0" borderId="38" xfId="10" applyNumberFormat="1" applyFont="1" applyBorder="1" applyProtection="1">
      <protection locked="0"/>
    </xf>
    <xf numFmtId="171" fontId="6" fillId="0" borderId="36" xfId="10" applyNumberFormat="1" applyFont="1" applyBorder="1" applyProtection="1">
      <protection locked="0"/>
    </xf>
    <xf numFmtId="0" fontId="7" fillId="2" borderId="8" xfId="10" applyFont="1" applyFill="1" applyBorder="1" applyAlignment="1" applyProtection="1">
      <alignment horizontal="center" vertical="center" wrapText="1"/>
      <protection locked="0"/>
    </xf>
    <xf numFmtId="0" fontId="1" fillId="2" borderId="11" xfId="10" applyFont="1" applyFill="1" applyBorder="1" applyAlignment="1" applyProtection="1">
      <alignment horizontal="center" vertical="center" wrapText="1"/>
      <protection locked="0"/>
    </xf>
    <xf numFmtId="0" fontId="6" fillId="2" borderId="11" xfId="10" applyFont="1" applyFill="1" applyBorder="1" applyAlignment="1" applyProtection="1">
      <alignment horizontal="left"/>
      <protection locked="0"/>
    </xf>
    <xf numFmtId="167" fontId="6" fillId="2" borderId="11" xfId="10" applyNumberFormat="1" applyFont="1" applyFill="1" applyBorder="1" applyProtection="1">
      <protection locked="0"/>
    </xf>
    <xf numFmtId="2" fontId="6" fillId="2" borderId="11" xfId="10" applyNumberFormat="1" applyFont="1" applyFill="1" applyBorder="1" applyProtection="1">
      <protection locked="0"/>
    </xf>
    <xf numFmtId="169" fontId="6" fillId="2" borderId="11" xfId="10" applyNumberFormat="1" applyFont="1" applyFill="1" applyBorder="1" applyProtection="1">
      <protection locked="0"/>
    </xf>
    <xf numFmtId="168" fontId="7" fillId="2" borderId="11" xfId="10" applyNumberFormat="1" applyFont="1" applyFill="1" applyBorder="1" applyAlignment="1" applyProtection="1">
      <alignment horizontal="center" vertical="center"/>
      <protection locked="0"/>
    </xf>
    <xf numFmtId="0" fontId="7" fillId="2" borderId="45" xfId="10" applyFont="1" applyFill="1" applyBorder="1" applyAlignment="1" applyProtection="1">
      <alignment horizontal="center" vertical="center" wrapText="1"/>
      <protection locked="0"/>
    </xf>
    <xf numFmtId="0" fontId="13" fillId="0" borderId="0" xfId="0" applyFont="1"/>
    <xf numFmtId="167" fontId="6" fillId="0" borderId="11" xfId="10" applyNumberFormat="1" applyFont="1" applyBorder="1" applyProtection="1">
      <protection locked="0"/>
    </xf>
    <xf numFmtId="4" fontId="6" fillId="0" borderId="2" xfId="14" applyNumberFormat="1" applyFont="1" applyBorder="1" applyAlignment="1" applyProtection="1">
      <protection locked="0"/>
    </xf>
    <xf numFmtId="171" fontId="6" fillId="0" borderId="11" xfId="10" applyNumberFormat="1" applyFont="1" applyBorder="1" applyProtection="1">
      <protection locked="0"/>
    </xf>
    <xf numFmtId="4" fontId="6" fillId="0" borderId="9" xfId="14" applyNumberFormat="1" applyFont="1" applyBorder="1" applyAlignment="1" applyProtection="1">
      <protection locked="0"/>
    </xf>
    <xf numFmtId="4" fontId="6" fillId="3" borderId="9" xfId="14" applyNumberFormat="1" applyFont="1" applyFill="1" applyBorder="1" applyAlignment="1" applyProtection="1">
      <protection locked="0"/>
    </xf>
    <xf numFmtId="171" fontId="7" fillId="3" borderId="9" xfId="10" applyNumberFormat="1" applyFont="1" applyFill="1" applyBorder="1" applyAlignment="1" applyProtection="1">
      <alignment horizontal="center" vertical="center"/>
      <protection locked="0"/>
    </xf>
    <xf numFmtId="0" fontId="6" fillId="0" borderId="10" xfId="10" applyFont="1" applyBorder="1" applyProtection="1">
      <protection locked="0"/>
    </xf>
    <xf numFmtId="171" fontId="7" fillId="0" borderId="23" xfId="10" applyNumberFormat="1" applyFont="1" applyBorder="1" applyAlignment="1" applyProtection="1">
      <alignment horizontal="center" vertical="center"/>
      <protection locked="0"/>
    </xf>
    <xf numFmtId="0" fontId="6" fillId="0" borderId="4" xfId="10" applyFont="1" applyBorder="1" applyProtection="1">
      <protection locked="0"/>
    </xf>
    <xf numFmtId="171" fontId="6" fillId="0" borderId="4" xfId="10" applyNumberFormat="1" applyFont="1" applyBorder="1" applyProtection="1">
      <protection locked="0"/>
    </xf>
    <xf numFmtId="0" fontId="7" fillId="0" borderId="43" xfId="10" applyFont="1" applyBorder="1" applyAlignment="1" applyProtection="1">
      <alignment horizontal="center" vertical="center" wrapText="1"/>
      <protection locked="0"/>
    </xf>
    <xf numFmtId="173" fontId="6" fillId="0" borderId="9" xfId="14" applyNumberFormat="1" applyFont="1" applyBorder="1" applyAlignment="1" applyProtection="1">
      <protection locked="0"/>
    </xf>
    <xf numFmtId="167" fontId="6" fillId="0" borderId="4" xfId="10" applyNumberFormat="1" applyFont="1" applyBorder="1" applyProtection="1">
      <protection locked="0"/>
    </xf>
    <xf numFmtId="173" fontId="6" fillId="0" borderId="2" xfId="14" applyNumberFormat="1" applyFont="1" applyBorder="1" applyAlignment="1" applyProtection="1">
      <protection locked="0"/>
    </xf>
    <xf numFmtId="167" fontId="5" fillId="2" borderId="0" xfId="10" applyNumberFormat="1" applyFont="1" applyFill="1" applyBorder="1" applyAlignment="1" applyProtection="1">
      <alignment horizontal="center"/>
      <protection locked="0"/>
    </xf>
    <xf numFmtId="168" fontId="5" fillId="2" borderId="37" xfId="10" applyNumberFormat="1" applyFont="1" applyFill="1" applyBorder="1" applyAlignment="1" applyProtection="1">
      <alignment horizontal="center"/>
      <protection locked="0"/>
    </xf>
    <xf numFmtId="170" fontId="5" fillId="2" borderId="37" xfId="10" applyNumberFormat="1" applyFont="1" applyFill="1" applyBorder="1" applyAlignment="1" applyProtection="1">
      <alignment horizontal="center"/>
      <protection locked="0"/>
    </xf>
    <xf numFmtId="166" fontId="6" fillId="3" borderId="9" xfId="10" applyNumberFormat="1" applyFont="1" applyFill="1" applyBorder="1" applyProtection="1">
      <protection locked="0"/>
    </xf>
    <xf numFmtId="166" fontId="6" fillId="3" borderId="16" xfId="10" applyNumberFormat="1" applyFont="1" applyFill="1" applyBorder="1" applyProtection="1">
      <protection locked="0"/>
    </xf>
    <xf numFmtId="166" fontId="6" fillId="0" borderId="2" xfId="10" applyNumberFormat="1" applyFont="1" applyBorder="1" applyProtection="1">
      <protection locked="0"/>
    </xf>
    <xf numFmtId="166" fontId="6" fillId="0" borderId="0" xfId="10" applyNumberFormat="1" applyFont="1" applyBorder="1" applyProtection="1">
      <protection locked="0"/>
    </xf>
    <xf numFmtId="167" fontId="5" fillId="2" borderId="37" xfId="10" applyNumberFormat="1" applyFont="1" applyFill="1" applyBorder="1" applyAlignment="1" applyProtection="1">
      <alignment horizontal="center"/>
      <protection locked="0"/>
    </xf>
    <xf numFmtId="168" fontId="5" fillId="2" borderId="0" xfId="10" applyNumberFormat="1" applyFont="1" applyFill="1" applyBorder="1" applyAlignment="1" applyProtection="1">
      <alignment horizontal="center"/>
      <protection locked="0"/>
    </xf>
    <xf numFmtId="170" fontId="5" fillId="2" borderId="0" xfId="10" applyNumberFormat="1" applyFont="1" applyFill="1" applyBorder="1" applyAlignment="1" applyProtection="1">
      <alignment horizontal="center"/>
      <protection locked="0"/>
    </xf>
    <xf numFmtId="166" fontId="6" fillId="0" borderId="10" xfId="10" applyNumberFormat="1" applyFont="1" applyBorder="1" applyProtection="1">
      <protection locked="0"/>
    </xf>
    <xf numFmtId="171" fontId="6" fillId="0" borderId="9" xfId="10" applyNumberFormat="1" applyFont="1" applyBorder="1" applyProtection="1">
      <protection locked="0"/>
    </xf>
    <xf numFmtId="166" fontId="6" fillId="0" borderId="36" xfId="10" applyNumberFormat="1" applyFont="1" applyBorder="1" applyProtection="1">
      <protection locked="0"/>
    </xf>
    <xf numFmtId="171" fontId="6" fillId="0" borderId="16" xfId="10" applyNumberFormat="1" applyFont="1" applyBorder="1" applyProtection="1">
      <protection locked="0"/>
    </xf>
    <xf numFmtId="167" fontId="6" fillId="0" borderId="2" xfId="10" applyNumberFormat="1" applyFont="1" applyBorder="1" applyProtection="1">
      <protection locked="0"/>
    </xf>
    <xf numFmtId="166" fontId="6" fillId="0" borderId="11" xfId="10" applyNumberFormat="1" applyFont="1" applyBorder="1" applyProtection="1">
      <protection locked="0"/>
    </xf>
    <xf numFmtId="171" fontId="6" fillId="0" borderId="2" xfId="10" applyNumberFormat="1" applyFont="1" applyBorder="1" applyProtection="1">
      <protection locked="0"/>
    </xf>
    <xf numFmtId="0" fontId="1" fillId="0" borderId="0" xfId="10"/>
    <xf numFmtId="168" fontId="7" fillId="2" borderId="7" xfId="10" applyNumberFormat="1" applyFont="1" applyFill="1" applyBorder="1" applyAlignment="1" applyProtection="1">
      <alignment horizontal="center"/>
      <protection locked="0"/>
    </xf>
    <xf numFmtId="168" fontId="7" fillId="2" borderId="2" xfId="10" applyNumberFormat="1" applyFont="1" applyFill="1" applyBorder="1" applyAlignment="1" applyProtection="1">
      <alignment horizontal="center"/>
      <protection locked="0"/>
    </xf>
    <xf numFmtId="0" fontId="5" fillId="0" borderId="46" xfId="10" applyFont="1" applyBorder="1" applyProtection="1">
      <protection locked="0"/>
    </xf>
    <xf numFmtId="173" fontId="5" fillId="0" borderId="47" xfId="10" applyNumberFormat="1" applyFont="1" applyBorder="1" applyProtection="1">
      <protection locked="0"/>
    </xf>
    <xf numFmtId="0" fontId="5" fillId="0" borderId="41" xfId="10" applyFont="1" applyBorder="1" applyProtection="1">
      <protection locked="0"/>
    </xf>
    <xf numFmtId="173" fontId="5" fillId="0" borderId="31" xfId="10" applyNumberFormat="1" applyFont="1" applyBorder="1" applyProtection="1">
      <protection locked="0"/>
    </xf>
    <xf numFmtId="173" fontId="1" fillId="0" borderId="0" xfId="10" applyNumberFormat="1"/>
    <xf numFmtId="0" fontId="5" fillId="3" borderId="41" xfId="10" applyFont="1" applyFill="1" applyBorder="1" applyProtection="1">
      <protection locked="0"/>
    </xf>
    <xf numFmtId="173" fontId="5" fillId="3" borderId="31" xfId="10" applyNumberFormat="1" applyFont="1" applyFill="1" applyBorder="1" applyProtection="1">
      <protection locked="0"/>
    </xf>
    <xf numFmtId="0" fontId="5" fillId="0" borderId="48" xfId="10" applyFont="1" applyBorder="1" applyProtection="1">
      <protection locked="0"/>
    </xf>
    <xf numFmtId="173" fontId="5" fillId="0" borderId="49" xfId="10" applyNumberFormat="1" applyFont="1" applyBorder="1" applyProtection="1">
      <protection locked="0"/>
    </xf>
    <xf numFmtId="173" fontId="0" fillId="0" borderId="0" xfId="0" applyNumberFormat="1"/>
    <xf numFmtId="0" fontId="6" fillId="0" borderId="46" xfId="10" applyFont="1" applyBorder="1" applyProtection="1">
      <protection locked="0"/>
    </xf>
    <xf numFmtId="173" fontId="6" fillId="0" borderId="47" xfId="10" applyNumberFormat="1" applyFont="1" applyBorder="1" applyProtection="1">
      <protection locked="0"/>
    </xf>
    <xf numFmtId="0" fontId="6" fillId="0" borderId="41" xfId="10" applyFont="1" applyBorder="1" applyProtection="1">
      <protection locked="0"/>
    </xf>
    <xf numFmtId="173" fontId="6" fillId="0" borderId="31" xfId="10" applyNumberFormat="1" applyFont="1" applyBorder="1" applyProtection="1">
      <protection locked="0"/>
    </xf>
    <xf numFmtId="0" fontId="6" fillId="0" borderId="48" xfId="10" applyFont="1" applyBorder="1" applyProtection="1">
      <protection locked="0"/>
    </xf>
    <xf numFmtId="173" fontId="6" fillId="0" borderId="49" xfId="10" applyNumberFormat="1" applyFont="1" applyBorder="1" applyProtection="1">
      <protection locked="0"/>
    </xf>
    <xf numFmtId="175" fontId="7" fillId="0" borderId="12" xfId="10" applyNumberFormat="1" applyFont="1" applyBorder="1" applyAlignment="1" applyProtection="1">
      <protection locked="0"/>
    </xf>
    <xf numFmtId="173" fontId="7" fillId="5" borderId="52" xfId="10" applyNumberFormat="1" applyFont="1" applyFill="1" applyBorder="1" applyAlignment="1" applyProtection="1">
      <alignment horizontal="center" vertical="center" wrapText="1"/>
      <protection locked="0"/>
    </xf>
    <xf numFmtId="175" fontId="1" fillId="0" borderId="0" xfId="10" applyNumberFormat="1" applyProtection="1">
      <protection locked="0"/>
    </xf>
    <xf numFmtId="0" fontId="7" fillId="2" borderId="41" xfId="10" applyFont="1" applyFill="1" applyBorder="1" applyAlignment="1" applyProtection="1">
      <alignment horizontal="center"/>
      <protection locked="0"/>
    </xf>
    <xf numFmtId="168" fontId="7" fillId="2" borderId="31" xfId="10" applyNumberFormat="1" applyFont="1" applyFill="1" applyBorder="1" applyAlignment="1" applyProtection="1">
      <alignment horizontal="center"/>
      <protection locked="0"/>
    </xf>
    <xf numFmtId="168" fontId="7" fillId="2" borderId="51" xfId="10" applyNumberFormat="1" applyFont="1" applyFill="1" applyBorder="1" applyAlignment="1" applyProtection="1">
      <alignment horizontal="center"/>
      <protection locked="0"/>
    </xf>
    <xf numFmtId="0" fontId="5" fillId="0" borderId="31" xfId="10" applyFont="1" applyBorder="1" applyProtection="1">
      <protection locked="0"/>
    </xf>
    <xf numFmtId="176" fontId="7" fillId="0" borderId="51" xfId="10" applyNumberFormat="1" applyFont="1" applyBorder="1" applyAlignment="1" applyProtection="1">
      <alignment horizontal="center" vertical="center"/>
      <protection locked="0"/>
    </xf>
    <xf numFmtId="0" fontId="5" fillId="3" borderId="54" xfId="10" applyFont="1" applyFill="1" applyBorder="1" applyProtection="1">
      <protection locked="0"/>
    </xf>
    <xf numFmtId="176" fontId="7" fillId="0" borderId="55" xfId="10" applyNumberFormat="1" applyFont="1" applyBorder="1" applyAlignment="1" applyProtection="1">
      <alignment horizontal="center" vertical="center"/>
      <protection locked="0"/>
    </xf>
    <xf numFmtId="176" fontId="15" fillId="6" borderId="2" xfId="0" applyNumberFormat="1" applyFont="1" applyFill="1" applyBorder="1" applyAlignment="1">
      <alignment horizontal="center"/>
    </xf>
    <xf numFmtId="0" fontId="15" fillId="0" borderId="0" xfId="0" applyFont="1" applyBorder="1" applyAlignment="1">
      <alignment horizontal="right" vertical="center"/>
    </xf>
    <xf numFmtId="176" fontId="15" fillId="0" borderId="0" xfId="0" applyNumberFormat="1" applyFont="1" applyBorder="1" applyAlignment="1">
      <alignment horizontal="center"/>
    </xf>
    <xf numFmtId="0" fontId="5" fillId="3" borderId="31" xfId="10" applyFont="1" applyFill="1" applyBorder="1" applyProtection="1">
      <protection locked="0"/>
    </xf>
    <xf numFmtId="0" fontId="5" fillId="0" borderId="54" xfId="10" applyFont="1" applyBorder="1" applyProtection="1">
      <protection locked="0"/>
    </xf>
    <xf numFmtId="176" fontId="15" fillId="6" borderId="39" xfId="0" applyNumberFormat="1" applyFont="1" applyFill="1" applyBorder="1" applyAlignment="1">
      <alignment horizontal="center"/>
    </xf>
    <xf numFmtId="0" fontId="16" fillId="0" borderId="0" xfId="0" applyFont="1" applyAlignment="1">
      <alignment horizontal="left"/>
    </xf>
    <xf numFmtId="0" fontId="16" fillId="0" borderId="0" xfId="0" applyFont="1"/>
    <xf numFmtId="0" fontId="18" fillId="0" borderId="0" xfId="0" applyFont="1" applyAlignment="1">
      <alignment horizontal="center" vertical="center"/>
    </xf>
    <xf numFmtId="0" fontId="0" fillId="0" borderId="0" xfId="0" applyAlignment="1">
      <alignment horizontal="center"/>
    </xf>
    <xf numFmtId="0" fontId="7" fillId="2" borderId="57" xfId="10" applyFont="1" applyFill="1" applyBorder="1" applyAlignment="1" applyProtection="1">
      <alignment horizontal="center"/>
    </xf>
    <xf numFmtId="4" fontId="1" fillId="0" borderId="0" xfId="10" applyNumberFormat="1" applyFont="1" applyBorder="1" applyAlignment="1" applyProtection="1">
      <alignment horizontal="left"/>
    </xf>
    <xf numFmtId="0" fontId="7" fillId="2" borderId="59" xfId="10" applyFont="1" applyFill="1" applyBorder="1" applyAlignment="1" applyProtection="1">
      <alignment horizontal="center" vertical="center"/>
    </xf>
    <xf numFmtId="173" fontId="15" fillId="0" borderId="17" xfId="0" applyNumberFormat="1" applyFont="1" applyBorder="1" applyAlignment="1">
      <alignment horizontal="center"/>
    </xf>
    <xf numFmtId="173" fontId="15" fillId="0" borderId="47" xfId="0" applyNumberFormat="1" applyFont="1" applyBorder="1" applyAlignment="1">
      <alignment horizontal="center"/>
    </xf>
    <xf numFmtId="173" fontId="15" fillId="0" borderId="10" xfId="0" applyNumberFormat="1" applyFont="1" applyBorder="1" applyAlignment="1">
      <alignment horizontal="center"/>
    </xf>
    <xf numFmtId="173" fontId="15" fillId="0" borderId="50" xfId="0" applyNumberFormat="1" applyFont="1" applyBorder="1" applyAlignment="1">
      <alignment horizontal="center"/>
    </xf>
    <xf numFmtId="173" fontId="1" fillId="0" borderId="0" xfId="3" applyNumberFormat="1" applyFont="1" applyBorder="1" applyAlignment="1" applyProtection="1">
      <alignment horizontal="left"/>
    </xf>
    <xf numFmtId="0" fontId="7" fillId="2" borderId="20" xfId="10" applyFont="1" applyFill="1" applyBorder="1" applyAlignment="1" applyProtection="1">
      <alignment horizontal="center"/>
    </xf>
    <xf numFmtId="173" fontId="0" fillId="0" borderId="14" xfId="0" applyNumberFormat="1" applyFont="1" applyBorder="1" applyAlignment="1">
      <alignment horizontal="center"/>
    </xf>
    <xf numFmtId="173" fontId="0" fillId="0" borderId="54" xfId="0" applyNumberFormat="1" applyFont="1" applyBorder="1" applyAlignment="1">
      <alignment horizontal="center"/>
    </xf>
    <xf numFmtId="173" fontId="0" fillId="0" borderId="21" xfId="0" applyNumberFormat="1" applyFont="1" applyBorder="1" applyAlignment="1">
      <alignment horizontal="center"/>
    </xf>
    <xf numFmtId="173" fontId="0" fillId="0" borderId="55" xfId="0" applyNumberFormat="1" applyFont="1" applyBorder="1" applyAlignment="1">
      <alignment horizontal="center"/>
    </xf>
    <xf numFmtId="173" fontId="1" fillId="0" borderId="0" xfId="3" applyNumberFormat="1" applyFont="1" applyBorder="1" applyAlignment="1" applyProtection="1"/>
    <xf numFmtId="171" fontId="19" fillId="0" borderId="0" xfId="0" applyNumberFormat="1" applyFont="1"/>
    <xf numFmtId="0" fontId="7" fillId="2" borderId="61" xfId="10" applyFont="1" applyFill="1" applyBorder="1" applyAlignment="1" applyProtection="1">
      <alignment horizontal="center"/>
    </xf>
    <xf numFmtId="173" fontId="0" fillId="0" borderId="27" xfId="0" applyNumberFormat="1" applyFont="1" applyBorder="1" applyAlignment="1">
      <alignment horizontal="center"/>
    </xf>
    <xf numFmtId="173" fontId="0" fillId="0" borderId="59" xfId="0" applyNumberFormat="1" applyFont="1" applyBorder="1" applyAlignment="1">
      <alignment horizontal="center"/>
    </xf>
    <xf numFmtId="173" fontId="0" fillId="0" borderId="0" xfId="0" applyNumberFormat="1" applyFont="1" applyBorder="1" applyAlignment="1">
      <alignment horizontal="center"/>
    </xf>
    <xf numFmtId="173" fontId="0" fillId="0" borderId="20" xfId="0" applyNumberFormat="1" applyFont="1" applyBorder="1" applyAlignment="1">
      <alignment horizontal="center"/>
    </xf>
    <xf numFmtId="173" fontId="0" fillId="3" borderId="21" xfId="0" applyNumberFormat="1" applyFont="1" applyFill="1" applyBorder="1" applyAlignment="1">
      <alignment horizontal="center"/>
    </xf>
    <xf numFmtId="0" fontId="7" fillId="2" borderId="62" xfId="10" applyFont="1" applyFill="1" applyBorder="1" applyAlignment="1" applyProtection="1">
      <alignment horizontal="center"/>
    </xf>
    <xf numFmtId="173" fontId="0" fillId="0" borderId="30" xfId="0" applyNumberFormat="1" applyFont="1" applyBorder="1" applyAlignment="1">
      <alignment horizontal="center"/>
    </xf>
    <xf numFmtId="173" fontId="0" fillId="0" borderId="63" xfId="0" applyNumberFormat="1" applyFont="1" applyBorder="1" applyAlignment="1">
      <alignment horizontal="center"/>
    </xf>
    <xf numFmtId="173" fontId="0" fillId="0" borderId="29" xfId="0" applyNumberFormat="1" applyFont="1" applyBorder="1" applyAlignment="1">
      <alignment horizontal="center"/>
    </xf>
    <xf numFmtId="0" fontId="7" fillId="2" borderId="26" xfId="10" applyFont="1" applyFill="1" applyBorder="1" applyAlignment="1" applyProtection="1">
      <alignment horizontal="center" vertical="center"/>
    </xf>
    <xf numFmtId="173" fontId="0" fillId="3" borderId="41" xfId="0" applyNumberFormat="1" applyFont="1" applyFill="1" applyBorder="1" applyAlignment="1">
      <alignment horizontal="center"/>
    </xf>
    <xf numFmtId="173" fontId="0" fillId="3" borderId="31" xfId="0" applyNumberFormat="1" applyFont="1" applyFill="1" applyBorder="1" applyAlignment="1">
      <alignment horizontal="center"/>
    </xf>
    <xf numFmtId="172" fontId="0" fillId="0" borderId="0" xfId="0" applyNumberFormat="1"/>
    <xf numFmtId="173" fontId="0" fillId="3" borderId="41" xfId="0" applyNumberFormat="1" applyFill="1" applyBorder="1" applyAlignment="1">
      <alignment horizontal="center"/>
    </xf>
    <xf numFmtId="173" fontId="0" fillId="3" borderId="31" xfId="0" applyNumberFormat="1" applyFill="1" applyBorder="1" applyAlignment="1">
      <alignment horizontal="center"/>
    </xf>
    <xf numFmtId="173" fontId="0" fillId="3" borderId="33" xfId="0" applyNumberFormat="1" applyFill="1" applyBorder="1" applyAlignment="1">
      <alignment horizontal="center"/>
    </xf>
    <xf numFmtId="173" fontId="0" fillId="0" borderId="41" xfId="0" applyNumberFormat="1" applyBorder="1" applyAlignment="1">
      <alignment horizontal="center"/>
    </xf>
    <xf numFmtId="173" fontId="0" fillId="0" borderId="31" xfId="0" applyNumberFormat="1" applyBorder="1" applyAlignment="1">
      <alignment horizontal="center"/>
    </xf>
    <xf numFmtId="173" fontId="0" fillId="0" borderId="51" xfId="0" applyNumberFormat="1" applyBorder="1" applyAlignment="1">
      <alignment horizontal="center"/>
    </xf>
    <xf numFmtId="173" fontId="9" fillId="7" borderId="53" xfId="3" applyNumberFormat="1" applyFont="1" applyFill="1" applyBorder="1" applyAlignment="1" applyProtection="1">
      <alignment horizontal="center"/>
    </xf>
    <xf numFmtId="173" fontId="9" fillId="7" borderId="60" xfId="3" applyNumberFormat="1" applyFont="1" applyFill="1" applyBorder="1" applyAlignment="1" applyProtection="1">
      <alignment horizontal="center"/>
    </xf>
    <xf numFmtId="173" fontId="9" fillId="7" borderId="15" xfId="3" applyNumberFormat="1" applyFont="1" applyFill="1" applyBorder="1" applyAlignment="1" applyProtection="1">
      <alignment horizontal="center"/>
    </xf>
    <xf numFmtId="168" fontId="9" fillId="0" borderId="0" xfId="3" applyNumberFormat="1" applyFont="1" applyBorder="1" applyAlignment="1" applyProtection="1">
      <alignment horizontal="left"/>
    </xf>
    <xf numFmtId="0" fontId="20" fillId="2" borderId="20" xfId="0" applyFont="1" applyFill="1" applyBorder="1"/>
    <xf numFmtId="0" fontId="20" fillId="2" borderId="21" xfId="0" applyFont="1" applyFill="1" applyBorder="1"/>
    <xf numFmtId="173" fontId="0" fillId="0" borderId="46" xfId="0" applyNumberFormat="1" applyBorder="1" applyAlignment="1">
      <alignment horizontal="center"/>
    </xf>
    <xf numFmtId="173" fontId="0" fillId="0" borderId="47" xfId="0" applyNumberFormat="1" applyBorder="1" applyAlignment="1">
      <alignment horizontal="center"/>
    </xf>
    <xf numFmtId="173" fontId="0" fillId="0" borderId="50" xfId="0" applyNumberFormat="1" applyBorder="1" applyAlignment="1">
      <alignment horizontal="center"/>
    </xf>
    <xf numFmtId="171" fontId="9" fillId="0" borderId="0" xfId="3" applyNumberFormat="1" applyFont="1" applyBorder="1" applyAlignment="1" applyProtection="1">
      <alignment horizontal="center" vertical="center" wrapText="1"/>
    </xf>
    <xf numFmtId="0" fontId="20" fillId="2" borderId="33" xfId="0" applyFont="1" applyFill="1" applyBorder="1"/>
    <xf numFmtId="0" fontId="20" fillId="2" borderId="13" xfId="0" applyFont="1" applyFill="1" applyBorder="1"/>
    <xf numFmtId="0" fontId="20" fillId="2" borderId="62" xfId="0" applyFont="1" applyFill="1" applyBorder="1"/>
    <xf numFmtId="0" fontId="20" fillId="2" borderId="0" xfId="0" applyFont="1" applyFill="1" applyBorder="1"/>
    <xf numFmtId="173" fontId="0" fillId="0" borderId="48" xfId="0" applyNumberFormat="1" applyBorder="1" applyAlignment="1">
      <alignment horizontal="center"/>
    </xf>
    <xf numFmtId="173" fontId="0" fillId="0" borderId="49" xfId="0" applyNumberFormat="1" applyBorder="1" applyAlignment="1">
      <alignment horizontal="center"/>
    </xf>
    <xf numFmtId="173" fontId="0" fillId="0" borderId="52" xfId="0" applyNumberFormat="1" applyBorder="1" applyAlignment="1">
      <alignment horizontal="center"/>
    </xf>
    <xf numFmtId="0" fontId="15" fillId="8" borderId="43" xfId="0" applyFont="1" applyFill="1" applyBorder="1"/>
    <xf numFmtId="0" fontId="20" fillId="7" borderId="62" xfId="0" applyFont="1" applyFill="1" applyBorder="1"/>
    <xf numFmtId="0" fontId="20" fillId="7" borderId="0" xfId="0" applyFont="1" applyFill="1" applyBorder="1"/>
    <xf numFmtId="177" fontId="15" fillId="7" borderId="37" xfId="1" applyFont="1" applyFill="1" applyBorder="1" applyAlignment="1" applyProtection="1">
      <alignment horizontal="center"/>
    </xf>
    <xf numFmtId="177" fontId="15" fillId="7" borderId="0" xfId="1" applyFont="1" applyFill="1" applyBorder="1" applyAlignment="1" applyProtection="1">
      <alignment horizontal="center"/>
    </xf>
    <xf numFmtId="175" fontId="15" fillId="8" borderId="6" xfId="0" applyNumberFormat="1" applyFont="1" applyFill="1" applyBorder="1"/>
    <xf numFmtId="168" fontId="9" fillId="0" borderId="0" xfId="3" applyNumberFormat="1" applyFont="1" applyBorder="1" applyAlignment="1" applyProtection="1">
      <alignment horizontal="center" vertical="center" wrapText="1"/>
    </xf>
    <xf numFmtId="165" fontId="9" fillId="0" borderId="0" xfId="3" applyFont="1" applyBorder="1" applyAlignment="1" applyProtection="1">
      <alignment horizontal="center" vertical="center" wrapText="1"/>
    </xf>
    <xf numFmtId="0" fontId="20" fillId="7" borderId="33" xfId="0" applyFont="1" applyFill="1" applyBorder="1"/>
    <xf numFmtId="0" fontId="20" fillId="7" borderId="13" xfId="0" applyFont="1" applyFill="1" applyBorder="1"/>
    <xf numFmtId="177" fontId="15" fillId="7" borderId="34" xfId="1" applyFont="1" applyFill="1" applyBorder="1" applyAlignment="1" applyProtection="1">
      <alignment horizontal="center"/>
    </xf>
    <xf numFmtId="0" fontId="21" fillId="0" borderId="0" xfId="0" applyFont="1"/>
    <xf numFmtId="0" fontId="22" fillId="2" borderId="1" xfId="0" applyFont="1" applyFill="1" applyBorder="1" applyAlignment="1" applyProtection="1">
      <alignment horizontal="left"/>
      <protection locked="0"/>
    </xf>
    <xf numFmtId="0" fontId="12" fillId="2" borderId="3" xfId="0" applyFont="1" applyFill="1" applyBorder="1" applyAlignment="1" applyProtection="1">
      <alignment horizontal="center"/>
      <protection locked="0"/>
    </xf>
    <xf numFmtId="0" fontId="12" fillId="2" borderId="4" xfId="0" applyFont="1" applyFill="1" applyBorder="1" applyAlignment="1" applyProtection="1">
      <alignment horizontal="center"/>
      <protection locked="0"/>
    </xf>
    <xf numFmtId="0" fontId="12" fillId="2" borderId="5" xfId="0" applyFont="1" applyFill="1" applyBorder="1" applyAlignment="1" applyProtection="1">
      <alignment horizontal="center"/>
      <protection locked="0"/>
    </xf>
    <xf numFmtId="0" fontId="12" fillId="2" borderId="6" xfId="0" applyFont="1" applyFill="1" applyBorder="1" applyAlignment="1" applyProtection="1">
      <alignment horizontal="center"/>
      <protection locked="0"/>
    </xf>
    <xf numFmtId="0" fontId="12" fillId="2" borderId="7" xfId="0" applyFont="1" applyFill="1" applyBorder="1" applyAlignment="1" applyProtection="1">
      <alignment horizontal="center"/>
      <protection locked="0"/>
    </xf>
    <xf numFmtId="0" fontId="12" fillId="0" borderId="30" xfId="0" applyFont="1" applyBorder="1" applyAlignment="1" applyProtection="1">
      <alignment horizontal="left"/>
      <protection locked="0"/>
    </xf>
    <xf numFmtId="171" fontId="12" fillId="0" borderId="23" xfId="0" applyNumberFormat="1" applyFont="1" applyBorder="1" applyAlignment="1">
      <alignment horizontal="center"/>
    </xf>
    <xf numFmtId="171" fontId="12" fillId="0" borderId="23" xfId="0" applyNumberFormat="1" applyFont="1" applyBorder="1" applyAlignment="1" applyProtection="1">
      <alignment horizontal="center"/>
    </xf>
    <xf numFmtId="0" fontId="12" fillId="0" borderId="26" xfId="0" applyFont="1" applyBorder="1" applyAlignment="1" applyProtection="1">
      <alignment horizontal="left"/>
      <protection locked="0"/>
    </xf>
    <xf numFmtId="171" fontId="12" fillId="0" borderId="12" xfId="0" applyNumberFormat="1" applyFont="1" applyBorder="1" applyAlignment="1" applyProtection="1">
      <alignment horizontal="center"/>
    </xf>
    <xf numFmtId="171" fontId="12" fillId="0" borderId="12" xfId="0" applyNumberFormat="1" applyFont="1" applyBorder="1" applyAlignment="1">
      <alignment horizontal="center"/>
    </xf>
    <xf numFmtId="0" fontId="12" fillId="0" borderId="14" xfId="0" applyFont="1" applyBorder="1" applyAlignment="1" applyProtection="1">
      <alignment horizontal="left"/>
      <protection locked="0"/>
    </xf>
    <xf numFmtId="0" fontId="12" fillId="2" borderId="8" xfId="0" applyFont="1" applyFill="1" applyBorder="1" applyAlignment="1" applyProtection="1">
      <alignment horizontal="center"/>
      <protection locked="0"/>
    </xf>
    <xf numFmtId="178" fontId="0" fillId="0" borderId="23" xfId="1" applyNumberFormat="1" applyFont="1" applyBorder="1" applyAlignment="1" applyProtection="1">
      <alignment horizontal="center"/>
      <protection locked="0"/>
    </xf>
    <xf numFmtId="178" fontId="0" fillId="0" borderId="29" xfId="1" applyNumberFormat="1" applyFont="1" applyBorder="1" applyAlignment="1" applyProtection="1">
      <alignment horizontal="center"/>
      <protection locked="0"/>
    </xf>
    <xf numFmtId="178" fontId="0" fillId="0" borderId="12" xfId="1" applyNumberFormat="1" applyFont="1" applyBorder="1" applyAlignment="1" applyProtection="1">
      <alignment horizontal="center"/>
      <protection locked="0"/>
    </xf>
    <xf numFmtId="178" fontId="0" fillId="0" borderId="13" xfId="1" applyNumberFormat="1" applyFont="1" applyBorder="1" applyAlignment="1" applyProtection="1">
      <alignment horizontal="center"/>
      <protection locked="0"/>
    </xf>
    <xf numFmtId="178" fontId="0" fillId="0" borderId="38" xfId="1" applyNumberFormat="1" applyFont="1" applyBorder="1" applyAlignment="1" applyProtection="1">
      <alignment horizontal="center"/>
      <protection locked="0"/>
    </xf>
    <xf numFmtId="178" fontId="0" fillId="0" borderId="21" xfId="1" applyNumberFormat="1" applyFont="1" applyBorder="1" applyAlignment="1" applyProtection="1">
      <alignment horizontal="center"/>
      <protection locked="0"/>
    </xf>
    <xf numFmtId="177" fontId="0" fillId="0" borderId="0" xfId="0" applyNumberFormat="1"/>
    <xf numFmtId="0" fontId="12" fillId="0" borderId="17" xfId="0" applyFont="1" applyBorder="1" applyAlignment="1" applyProtection="1">
      <alignment horizontal="left"/>
      <protection locked="0"/>
    </xf>
    <xf numFmtId="177" fontId="9" fillId="0" borderId="9" xfId="1" applyFont="1" applyBorder="1" applyAlignment="1" applyProtection="1">
      <alignment horizontal="center"/>
      <protection locked="0"/>
    </xf>
    <xf numFmtId="177" fontId="9" fillId="0" borderId="10" xfId="1" applyFont="1" applyBorder="1" applyAlignment="1" applyProtection="1">
      <alignment horizontal="center"/>
    </xf>
    <xf numFmtId="177" fontId="9" fillId="0" borderId="12" xfId="1" applyFont="1" applyBorder="1" applyAlignment="1" applyProtection="1">
      <alignment horizontal="center"/>
      <protection locked="0"/>
    </xf>
    <xf numFmtId="177" fontId="9" fillId="0" borderId="13" xfId="1" applyFont="1" applyBorder="1" applyAlignment="1" applyProtection="1">
      <alignment horizontal="center"/>
    </xf>
    <xf numFmtId="0" fontId="12" fillId="0" borderId="42" xfId="0" applyFont="1" applyBorder="1" applyAlignment="1" applyProtection="1">
      <alignment horizontal="left"/>
      <protection locked="0"/>
    </xf>
    <xf numFmtId="177" fontId="9" fillId="0" borderId="16" xfId="1" applyFont="1" applyBorder="1" applyAlignment="1" applyProtection="1">
      <alignment horizontal="center"/>
      <protection locked="0"/>
    </xf>
    <xf numFmtId="177" fontId="9" fillId="0" borderId="36" xfId="1" applyFont="1" applyBorder="1" applyAlignment="1" applyProtection="1">
      <alignment horizontal="center"/>
    </xf>
    <xf numFmtId="177" fontId="9" fillId="0" borderId="16" xfId="1" applyFont="1" applyBorder="1" applyAlignment="1" applyProtection="1">
      <alignment horizontal="center"/>
    </xf>
    <xf numFmtId="175" fontId="12" fillId="2" borderId="6" xfId="0" applyNumberFormat="1" applyFont="1" applyFill="1" applyBorder="1" applyAlignment="1" applyProtection="1">
      <alignment horizontal="center"/>
      <protection locked="0"/>
    </xf>
    <xf numFmtId="175" fontId="12" fillId="2" borderId="7" xfId="0" applyNumberFormat="1" applyFont="1" applyFill="1" applyBorder="1" applyAlignment="1" applyProtection="1">
      <alignment horizontal="center"/>
    </xf>
    <xf numFmtId="175" fontId="12" fillId="2" borderId="6" xfId="0" applyNumberFormat="1" applyFont="1" applyFill="1" applyBorder="1" applyAlignment="1" applyProtection="1">
      <alignment horizontal="center"/>
    </xf>
    <xf numFmtId="0" fontId="0" fillId="0" borderId="0" xfId="0" applyFont="1" applyBorder="1" applyProtection="1">
      <protection locked="0"/>
    </xf>
    <xf numFmtId="0" fontId="9" fillId="0" borderId="0" xfId="0" applyFont="1" applyBorder="1" applyProtection="1"/>
    <xf numFmtId="0" fontId="12" fillId="9" borderId="2" xfId="0" applyFont="1" applyFill="1" applyBorder="1" applyAlignment="1" applyProtection="1">
      <alignment horizontal="center"/>
      <protection locked="0"/>
    </xf>
    <xf numFmtId="0" fontId="12" fillId="9" borderId="8" xfId="0" applyFont="1" applyFill="1" applyBorder="1" applyAlignment="1" applyProtection="1">
      <alignment horizontal="center"/>
      <protection locked="0"/>
    </xf>
    <xf numFmtId="0" fontId="12" fillId="9" borderId="11" xfId="0" applyFont="1" applyFill="1" applyBorder="1" applyAlignment="1" applyProtection="1">
      <alignment horizontal="center"/>
    </xf>
    <xf numFmtId="0" fontId="12" fillId="9" borderId="2" xfId="0" applyFont="1" applyFill="1" applyBorder="1" applyAlignment="1" applyProtection="1">
      <alignment horizontal="center"/>
    </xf>
    <xf numFmtId="0" fontId="0" fillId="0" borderId="30" xfId="0" applyFont="1" applyBorder="1" applyProtection="1">
      <protection locked="0"/>
    </xf>
    <xf numFmtId="1" fontId="0" fillId="0" borderId="23" xfId="0" applyNumberFormat="1" applyFont="1" applyBorder="1" applyAlignment="1" applyProtection="1">
      <alignment horizontal="center"/>
      <protection locked="0"/>
    </xf>
    <xf numFmtId="4" fontId="9" fillId="0" borderId="29" xfId="0" applyNumberFormat="1" applyFont="1" applyBorder="1" applyAlignment="1" applyProtection="1">
      <alignment horizontal="center"/>
    </xf>
    <xf numFmtId="4" fontId="9" fillId="0" borderId="23" xfId="0" applyNumberFormat="1" applyFont="1" applyBorder="1" applyAlignment="1" applyProtection="1">
      <alignment horizontal="center"/>
    </xf>
    <xf numFmtId="0" fontId="0" fillId="0" borderId="26" xfId="0" applyFont="1" applyBorder="1" applyProtection="1">
      <protection locked="0"/>
    </xf>
    <xf numFmtId="1" fontId="0" fillId="0" borderId="12" xfId="0" applyNumberFormat="1" applyFont="1" applyBorder="1" applyAlignment="1" applyProtection="1">
      <alignment horizontal="center"/>
      <protection locked="0"/>
    </xf>
    <xf numFmtId="4" fontId="9" fillId="0" borderId="13" xfId="0" applyNumberFormat="1" applyFont="1" applyBorder="1" applyAlignment="1" applyProtection="1">
      <alignment horizontal="center"/>
    </xf>
    <xf numFmtId="1" fontId="0" fillId="0" borderId="16" xfId="0" applyNumberFormat="1" applyFont="1" applyBorder="1" applyAlignment="1" applyProtection="1">
      <alignment horizontal="center"/>
      <protection locked="0"/>
    </xf>
    <xf numFmtId="0" fontId="12" fillId="9" borderId="65" xfId="0" applyFont="1" applyFill="1" applyBorder="1" applyAlignment="1" applyProtection="1"/>
    <xf numFmtId="10" fontId="0" fillId="0" borderId="30" xfId="0" applyNumberFormat="1" applyFont="1" applyBorder="1" applyAlignment="1" applyProtection="1">
      <alignment horizontal="center"/>
      <protection locked="0"/>
    </xf>
    <xf numFmtId="10" fontId="0" fillId="0" borderId="23" xfId="2" applyNumberFormat="1" applyFont="1" applyBorder="1" applyAlignment="1" applyProtection="1">
      <alignment horizontal="center"/>
    </xf>
    <xf numFmtId="4" fontId="0" fillId="0" borderId="0" xfId="0" applyNumberFormat="1" applyBorder="1" applyAlignment="1">
      <alignment horizontal="center"/>
    </xf>
    <xf numFmtId="4" fontId="0" fillId="0" borderId="0" xfId="0" applyNumberFormat="1" applyFont="1" applyBorder="1" applyProtection="1">
      <protection locked="0"/>
    </xf>
    <xf numFmtId="3" fontId="0" fillId="0" borderId="0" xfId="0" applyNumberFormat="1" applyFont="1" applyBorder="1" applyProtection="1">
      <protection locked="0"/>
    </xf>
    <xf numFmtId="4" fontId="6" fillId="3" borderId="29" xfId="10" applyNumberFormat="1" applyFont="1" applyFill="1" applyBorder="1" applyProtection="1">
      <protection locked="0"/>
    </xf>
    <xf numFmtId="0" fontId="6" fillId="0" borderId="21" xfId="10" applyFont="1" applyFill="1" applyBorder="1" applyAlignment="1" applyProtection="1">
      <alignment horizontal="left"/>
      <protection locked="0"/>
    </xf>
    <xf numFmtId="167" fontId="6" fillId="3" borderId="9" xfId="10" applyNumberFormat="1" applyFont="1" applyFill="1" applyBorder="1" applyAlignment="1" applyProtection="1">
      <alignment vertical="center"/>
      <protection locked="0"/>
    </xf>
    <xf numFmtId="171" fontId="6" fillId="0" borderId="29" xfId="10" applyNumberFormat="1" applyFont="1" applyBorder="1" applyAlignment="1" applyProtection="1">
      <alignment horizontal="center"/>
      <protection locked="0"/>
    </xf>
    <xf numFmtId="2" fontId="6" fillId="0" borderId="31" xfId="10" applyNumberFormat="1" applyFont="1" applyBorder="1" applyProtection="1">
      <protection locked="0"/>
    </xf>
    <xf numFmtId="2" fontId="6" fillId="0" borderId="40" xfId="10" applyNumberFormat="1" applyFont="1" applyBorder="1" applyProtection="1">
      <protection locked="0"/>
    </xf>
    <xf numFmtId="167" fontId="6" fillId="10" borderId="9" xfId="10" applyNumberFormat="1" applyFont="1" applyFill="1" applyBorder="1" applyProtection="1">
      <protection locked="0"/>
    </xf>
    <xf numFmtId="167" fontId="6" fillId="10" borderId="23" xfId="10" applyNumberFormat="1" applyFont="1" applyFill="1" applyBorder="1" applyProtection="1">
      <protection locked="0"/>
    </xf>
    <xf numFmtId="167" fontId="6" fillId="11" borderId="9" xfId="10" applyNumberFormat="1" applyFont="1" applyFill="1" applyBorder="1" applyProtection="1">
      <protection locked="0"/>
    </xf>
    <xf numFmtId="167" fontId="6" fillId="10" borderId="12" xfId="10" applyNumberFormat="1" applyFont="1" applyFill="1" applyBorder="1" applyProtection="1">
      <protection locked="0"/>
    </xf>
    <xf numFmtId="167" fontId="6" fillId="11" borderId="24" xfId="10" applyNumberFormat="1" applyFont="1" applyFill="1" applyBorder="1" applyProtection="1">
      <protection locked="0"/>
    </xf>
    <xf numFmtId="167" fontId="6" fillId="11" borderId="25" xfId="10" applyNumberFormat="1" applyFont="1" applyFill="1" applyBorder="1" applyProtection="1">
      <protection locked="0"/>
    </xf>
    <xf numFmtId="0" fontId="6" fillId="11" borderId="26" xfId="10" applyFont="1" applyFill="1" applyBorder="1" applyAlignment="1" applyProtection="1">
      <alignment horizontal="left"/>
      <protection locked="0"/>
    </xf>
    <xf numFmtId="0" fontId="6" fillId="11" borderId="25" xfId="10" applyFont="1" applyFill="1" applyBorder="1" applyAlignment="1" applyProtection="1">
      <alignment horizontal="left"/>
      <protection locked="0"/>
    </xf>
    <xf numFmtId="167" fontId="6" fillId="11" borderId="40" xfId="10" applyNumberFormat="1" applyFont="1" applyFill="1" applyBorder="1" applyProtection="1">
      <protection locked="0"/>
    </xf>
    <xf numFmtId="0" fontId="6" fillId="11" borderId="14" xfId="10" applyFont="1" applyFill="1" applyBorder="1" applyAlignment="1" applyProtection="1">
      <alignment horizontal="left"/>
      <protection locked="0"/>
    </xf>
    <xf numFmtId="0" fontId="6" fillId="11" borderId="15" xfId="10" applyFont="1" applyFill="1" applyBorder="1" applyAlignment="1" applyProtection="1">
      <alignment horizontal="left"/>
      <protection locked="0"/>
    </xf>
    <xf numFmtId="0" fontId="6" fillId="11" borderId="0" xfId="10" applyFont="1" applyFill="1" applyBorder="1" applyAlignment="1" applyProtection="1">
      <alignment horizontal="left"/>
      <protection locked="0"/>
    </xf>
    <xf numFmtId="167" fontId="6" fillId="11" borderId="23" xfId="10" applyNumberFormat="1" applyFont="1" applyFill="1" applyBorder="1" applyProtection="1">
      <protection locked="0"/>
    </xf>
    <xf numFmtId="0" fontId="6" fillId="10" borderId="32" xfId="10" applyFont="1" applyFill="1" applyBorder="1" applyAlignment="1" applyProtection="1">
      <alignment horizontal="left"/>
      <protection locked="0"/>
    </xf>
    <xf numFmtId="0" fontId="6" fillId="10" borderId="33" xfId="10" applyFont="1" applyFill="1" applyBorder="1" applyAlignment="1" applyProtection="1">
      <alignment horizontal="left"/>
      <protection locked="0"/>
    </xf>
    <xf numFmtId="167" fontId="6" fillId="10" borderId="10" xfId="10" applyNumberFormat="1" applyFont="1" applyFill="1" applyBorder="1" applyProtection="1">
      <protection locked="0"/>
    </xf>
    <xf numFmtId="167" fontId="6" fillId="10" borderId="32" xfId="10" applyNumberFormat="1" applyFont="1" applyFill="1" applyBorder="1" applyAlignment="1" applyProtection="1">
      <alignment horizontal="right"/>
      <protection locked="0"/>
    </xf>
    <xf numFmtId="167" fontId="6" fillId="10" borderId="25" xfId="10" applyNumberFormat="1" applyFont="1" applyFill="1" applyBorder="1" applyProtection="1">
      <protection locked="0"/>
    </xf>
    <xf numFmtId="0" fontId="6" fillId="10" borderId="14" xfId="10" applyFont="1" applyFill="1" applyBorder="1" applyAlignment="1" applyProtection="1">
      <alignment horizontal="left"/>
      <protection locked="0"/>
    </xf>
    <xf numFmtId="0" fontId="6" fillId="10" borderId="15" xfId="10" applyFont="1" applyFill="1" applyBorder="1" applyAlignment="1" applyProtection="1">
      <alignment horizontal="left"/>
      <protection locked="0"/>
    </xf>
    <xf numFmtId="167" fontId="6" fillId="10" borderId="13" xfId="10" applyNumberFormat="1" applyFont="1" applyFill="1" applyBorder="1" applyProtection="1">
      <protection locked="0"/>
    </xf>
    <xf numFmtId="167" fontId="6" fillId="10" borderId="24" xfId="10" applyNumberFormat="1" applyFont="1" applyFill="1" applyBorder="1" applyProtection="1">
      <protection locked="0"/>
    </xf>
    <xf numFmtId="167" fontId="6" fillId="10" borderId="40" xfId="10" applyNumberFormat="1" applyFont="1" applyFill="1" applyBorder="1" applyProtection="1">
      <protection locked="0"/>
    </xf>
    <xf numFmtId="167" fontId="6" fillId="11" borderId="17" xfId="10" applyNumberFormat="1" applyFont="1" applyFill="1" applyBorder="1" applyProtection="1">
      <protection locked="0"/>
    </xf>
    <xf numFmtId="167" fontId="6" fillId="10" borderId="31" xfId="10" applyNumberFormat="1" applyFont="1" applyFill="1" applyBorder="1" applyProtection="1">
      <protection locked="0"/>
    </xf>
    <xf numFmtId="167" fontId="6" fillId="12" borderId="21" xfId="10" applyNumberFormat="1" applyFont="1" applyFill="1" applyBorder="1" applyProtection="1">
      <protection locked="0"/>
    </xf>
    <xf numFmtId="2" fontId="6" fillId="12" borderId="12" xfId="10" applyNumberFormat="1" applyFont="1" applyFill="1" applyBorder="1" applyProtection="1">
      <protection locked="0"/>
    </xf>
    <xf numFmtId="171" fontId="6" fillId="12" borderId="21" xfId="10" applyNumberFormat="1" applyFont="1" applyFill="1" applyBorder="1" applyProtection="1">
      <protection locked="0"/>
    </xf>
    <xf numFmtId="2" fontId="6" fillId="10" borderId="23" xfId="10" applyNumberFormat="1" applyFont="1" applyFill="1" applyBorder="1" applyProtection="1">
      <protection locked="0"/>
    </xf>
    <xf numFmtId="171" fontId="6" fillId="10" borderId="13" xfId="10" applyNumberFormat="1" applyFont="1" applyFill="1" applyBorder="1" applyProtection="1">
      <protection locked="0"/>
    </xf>
    <xf numFmtId="171" fontId="7" fillId="12" borderId="2" xfId="10" applyNumberFormat="1" applyFont="1" applyFill="1" applyBorder="1" applyAlignment="1" applyProtection="1">
      <alignment horizontal="center" vertical="center"/>
      <protection locked="0"/>
    </xf>
    <xf numFmtId="167" fontId="24" fillId="12" borderId="11" xfId="10" applyNumberFormat="1" applyFont="1" applyFill="1" applyBorder="1" applyProtection="1">
      <protection locked="0"/>
    </xf>
    <xf numFmtId="166" fontId="24" fillId="12" borderId="2" xfId="10" applyNumberFormat="1" applyFont="1" applyFill="1" applyBorder="1" applyProtection="1">
      <protection locked="0"/>
    </xf>
    <xf numFmtId="171" fontId="24" fillId="12" borderId="11" xfId="10" applyNumberFormat="1" applyFont="1" applyFill="1" applyBorder="1" applyProtection="1">
      <protection locked="0"/>
    </xf>
    <xf numFmtId="0" fontId="26" fillId="0" borderId="31" xfId="0" applyFont="1" applyBorder="1" applyAlignment="1">
      <alignment horizontal="center" vertical="center" wrapText="1"/>
    </xf>
    <xf numFmtId="179" fontId="26" fillId="0" borderId="31" xfId="1" applyNumberFormat="1" applyFont="1" applyBorder="1" applyAlignment="1" applyProtection="1">
      <alignment horizontal="center" vertical="center" wrapText="1"/>
    </xf>
    <xf numFmtId="179" fontId="26" fillId="0" borderId="31" xfId="1" applyNumberFormat="1" applyFont="1" applyBorder="1" applyAlignment="1" applyProtection="1">
      <alignment horizontal="right" vertical="center" wrapText="1"/>
    </xf>
    <xf numFmtId="180" fontId="26" fillId="0" borderId="0" xfId="0" applyNumberFormat="1" applyFont="1" applyBorder="1" applyAlignment="1">
      <alignment vertical="center" wrapText="1"/>
    </xf>
    <xf numFmtId="0" fontId="26" fillId="0" borderId="0" xfId="0" applyFont="1" applyBorder="1" applyAlignment="1">
      <alignment vertical="center" wrapText="1"/>
    </xf>
    <xf numFmtId="0" fontId="26" fillId="0" borderId="0" xfId="0" applyFont="1" applyAlignment="1">
      <alignment vertical="center" wrapText="1"/>
    </xf>
    <xf numFmtId="0" fontId="26" fillId="0" borderId="31" xfId="0" applyFont="1" applyBorder="1" applyAlignment="1">
      <alignment horizontal="right" vertical="center" wrapText="1"/>
    </xf>
    <xf numFmtId="180" fontId="26" fillId="0" borderId="31" xfId="0" applyNumberFormat="1" applyFont="1" applyBorder="1" applyAlignment="1">
      <alignment horizontal="center" vertical="center" wrapText="1"/>
    </xf>
    <xf numFmtId="179" fontId="26" fillId="0" borderId="31" xfId="0" applyNumberFormat="1" applyFont="1" applyBorder="1" applyAlignment="1">
      <alignment horizontal="center" vertical="center" wrapText="1"/>
    </xf>
    <xf numFmtId="0" fontId="26" fillId="0" borderId="66" xfId="0" applyFont="1" applyBorder="1" applyAlignment="1">
      <alignment vertical="center" wrapText="1"/>
    </xf>
    <xf numFmtId="0" fontId="0" fillId="0" borderId="0" xfId="0" applyAlignment="1">
      <alignment wrapText="1"/>
    </xf>
    <xf numFmtId="0" fontId="26" fillId="0" borderId="31" xfId="0" applyFont="1" applyBorder="1" applyAlignment="1">
      <alignment horizontal="left" vertical="center" wrapText="1"/>
    </xf>
    <xf numFmtId="0" fontId="26" fillId="0" borderId="0" xfId="0" applyFont="1" applyBorder="1" applyAlignment="1">
      <alignment wrapText="1"/>
    </xf>
    <xf numFmtId="0" fontId="27" fillId="0" borderId="0" xfId="0" applyFont="1" applyAlignment="1">
      <alignment wrapText="1"/>
    </xf>
    <xf numFmtId="0" fontId="30" fillId="0" borderId="0" xfId="0" applyFont="1" applyAlignment="1">
      <alignment wrapText="1"/>
    </xf>
    <xf numFmtId="164" fontId="0" fillId="0" borderId="0" xfId="0" applyNumberFormat="1"/>
    <xf numFmtId="179" fontId="26" fillId="13" borderId="31" xfId="0" applyNumberFormat="1" applyFont="1" applyFill="1" applyBorder="1" applyAlignment="1">
      <alignment horizontal="center" vertical="center" wrapText="1"/>
    </xf>
    <xf numFmtId="179" fontId="26" fillId="13" borderId="31" xfId="0" applyNumberFormat="1" applyFont="1" applyFill="1" applyBorder="1" applyAlignment="1">
      <alignment horizontal="left" vertical="center" wrapText="1"/>
    </xf>
    <xf numFmtId="0" fontId="12" fillId="14" borderId="8" xfId="0" applyFont="1" applyFill="1" applyBorder="1" applyAlignment="1" applyProtection="1">
      <alignment horizontal="center"/>
      <protection locked="0"/>
    </xf>
    <xf numFmtId="177" fontId="15" fillId="14" borderId="2" xfId="1" applyFont="1" applyFill="1" applyBorder="1" applyAlignment="1" applyProtection="1">
      <protection locked="0"/>
    </xf>
    <xf numFmtId="177" fontId="12" fillId="14" borderId="11" xfId="1" applyFont="1" applyFill="1" applyBorder="1" applyAlignment="1" applyProtection="1"/>
    <xf numFmtId="177" fontId="12" fillId="14" borderId="2" xfId="1" applyFont="1" applyFill="1" applyBorder="1" applyAlignment="1" applyProtection="1"/>
    <xf numFmtId="177" fontId="31" fillId="0" borderId="2" xfId="1" applyFont="1" applyBorder="1" applyProtection="1">
      <protection locked="0"/>
    </xf>
    <xf numFmtId="177" fontId="31" fillId="0" borderId="11" xfId="1" applyFont="1" applyBorder="1" applyProtection="1">
      <protection locked="0"/>
    </xf>
    <xf numFmtId="0" fontId="26" fillId="15" borderId="31" xfId="0" applyFont="1" applyFill="1" applyBorder="1" applyAlignment="1">
      <alignment vertical="center" wrapText="1"/>
    </xf>
    <xf numFmtId="0" fontId="26" fillId="15" borderId="31" xfId="0" applyFont="1" applyFill="1" applyBorder="1" applyAlignment="1">
      <alignment horizontal="center" vertical="center" wrapText="1"/>
    </xf>
    <xf numFmtId="179" fontId="26" fillId="15" borderId="33" xfId="1" applyNumberFormat="1" applyFont="1" applyFill="1" applyBorder="1" applyAlignment="1" applyProtection="1">
      <alignment horizontal="center" vertical="center" wrapText="1"/>
    </xf>
    <xf numFmtId="179" fontId="26" fillId="15" borderId="31" xfId="0" applyNumberFormat="1" applyFont="1" applyFill="1" applyBorder="1" applyAlignment="1">
      <alignment vertical="center" wrapText="1"/>
    </xf>
    <xf numFmtId="179" fontId="26" fillId="15" borderId="31" xfId="1" applyNumberFormat="1" applyFont="1" applyFill="1" applyBorder="1" applyAlignment="1" applyProtection="1">
      <alignment horizontal="right" vertical="center" wrapText="1"/>
    </xf>
    <xf numFmtId="0" fontId="26" fillId="15" borderId="32" xfId="0" applyFont="1" applyFill="1" applyBorder="1" applyAlignment="1">
      <alignment horizontal="center" vertical="center" wrapText="1"/>
    </xf>
    <xf numFmtId="179" fontId="26" fillId="15" borderId="31" xfId="1" applyNumberFormat="1" applyFont="1" applyFill="1" applyBorder="1" applyAlignment="1" applyProtection="1">
      <alignment horizontal="center" vertical="center" wrapText="1"/>
    </xf>
    <xf numFmtId="0" fontId="26" fillId="15" borderId="63" xfId="0" applyFont="1" applyFill="1" applyBorder="1" applyAlignment="1">
      <alignment horizontal="center" vertical="center" wrapText="1"/>
    </xf>
    <xf numFmtId="179" fontId="26" fillId="15" borderId="63" xfId="1" applyNumberFormat="1" applyFont="1" applyFill="1" applyBorder="1" applyAlignment="1" applyProtection="1">
      <alignment horizontal="center" vertical="center" wrapText="1"/>
    </xf>
    <xf numFmtId="0" fontId="25" fillId="15" borderId="31" xfId="0" applyFont="1" applyFill="1" applyBorder="1" applyAlignment="1">
      <alignment horizontal="center" wrapText="1"/>
    </xf>
    <xf numFmtId="179" fontId="25" fillId="15" borderId="31" xfId="0" applyNumberFormat="1" applyFont="1" applyFill="1" applyBorder="1" applyAlignment="1">
      <alignment wrapText="1"/>
    </xf>
    <xf numFmtId="180" fontId="26" fillId="15" borderId="31" xfId="0" applyNumberFormat="1" applyFont="1" applyFill="1" applyBorder="1" applyAlignment="1">
      <alignment horizontal="center" vertical="center" wrapText="1"/>
    </xf>
    <xf numFmtId="179" fontId="25" fillId="15" borderId="31" xfId="1" applyNumberFormat="1" applyFont="1" applyFill="1" applyBorder="1" applyAlignment="1" applyProtection="1">
      <alignment wrapText="1"/>
    </xf>
    <xf numFmtId="179" fontId="26" fillId="15" borderId="54" xfId="1" applyNumberFormat="1" applyFont="1" applyFill="1" applyBorder="1" applyAlignment="1" applyProtection="1">
      <alignment horizontal="center" vertical="center" wrapText="1"/>
    </xf>
    <xf numFmtId="179" fontId="26" fillId="15" borderId="31" xfId="0" applyNumberFormat="1" applyFont="1" applyFill="1" applyBorder="1" applyAlignment="1">
      <alignment horizontal="center" vertical="center" wrapText="1"/>
    </xf>
    <xf numFmtId="180" fontId="33" fillId="15" borderId="31" xfId="0" applyNumberFormat="1" applyFont="1" applyFill="1" applyBorder="1" applyAlignment="1">
      <alignment horizontal="center" vertical="center" wrapText="1"/>
    </xf>
    <xf numFmtId="0" fontId="34" fillId="0" borderId="4" xfId="0" applyFont="1" applyBorder="1" applyAlignment="1">
      <alignment horizontal="center" wrapText="1"/>
    </xf>
    <xf numFmtId="0" fontId="7" fillId="0" borderId="6" xfId="10" applyFont="1" applyBorder="1" applyAlignment="1" applyProtection="1">
      <alignment horizontal="center" vertical="center" wrapText="1"/>
      <protection locked="0"/>
    </xf>
    <xf numFmtId="173" fontId="7" fillId="0" borderId="7" xfId="10" applyNumberFormat="1" applyFont="1" applyBorder="1" applyAlignment="1" applyProtection="1">
      <alignment horizontal="center" vertical="center"/>
      <protection locked="0"/>
    </xf>
    <xf numFmtId="0" fontId="7" fillId="0" borderId="6" xfId="10" applyFont="1" applyBorder="1" applyAlignment="1" applyProtection="1">
      <alignment horizontal="center" vertical="center"/>
      <protection locked="0"/>
    </xf>
    <xf numFmtId="0" fontId="6" fillId="0" borderId="13" xfId="10" applyFont="1" applyBorder="1" applyAlignment="1" applyProtection="1">
      <alignment horizontal="left"/>
      <protection locked="0"/>
    </xf>
    <xf numFmtId="0" fontId="6" fillId="0" borderId="7" xfId="10" applyFont="1" applyBorder="1" applyAlignment="1" applyProtection="1">
      <alignment horizontal="left"/>
      <protection locked="0"/>
    </xf>
    <xf numFmtId="0" fontId="7" fillId="2" borderId="34" xfId="10" applyFont="1" applyFill="1" applyBorder="1" applyAlignment="1" applyProtection="1">
      <alignment horizontal="center"/>
      <protection locked="0"/>
    </xf>
    <xf numFmtId="172" fontId="7" fillId="2" borderId="34" xfId="10" applyNumberFormat="1" applyFont="1" applyFill="1" applyBorder="1" applyAlignment="1" applyProtection="1">
      <alignment horizontal="center"/>
      <protection locked="0"/>
    </xf>
    <xf numFmtId="0" fontId="5" fillId="2" borderId="3" xfId="10" applyFont="1" applyFill="1" applyBorder="1" applyAlignment="1" applyProtection="1">
      <alignment horizontal="center"/>
      <protection locked="0"/>
    </xf>
    <xf numFmtId="0" fontId="5" fillId="2" borderId="11" xfId="10" applyFont="1" applyFill="1" applyBorder="1" applyAlignment="1" applyProtection="1">
      <alignment horizontal="center" vertical="center"/>
      <protection locked="0"/>
    </xf>
    <xf numFmtId="169" fontId="5" fillId="2" borderId="2" xfId="10" applyNumberFormat="1" applyFont="1" applyFill="1" applyBorder="1" applyAlignment="1" applyProtection="1">
      <alignment horizontal="center" vertical="center"/>
      <protection locked="0"/>
    </xf>
    <xf numFmtId="0" fontId="5" fillId="2" borderId="6" xfId="10" applyFont="1" applyFill="1" applyBorder="1" applyAlignment="1" applyProtection="1">
      <alignment horizontal="center"/>
      <protection locked="0"/>
    </xf>
    <xf numFmtId="0" fontId="7" fillId="0" borderId="2" xfId="10" applyFont="1" applyBorder="1" applyAlignment="1" applyProtection="1">
      <alignment horizontal="center" vertical="center" wrapText="1"/>
      <protection locked="0"/>
    </xf>
    <xf numFmtId="0" fontId="6" fillId="0" borderId="10" xfId="10" applyFont="1" applyBorder="1" applyAlignment="1" applyProtection="1">
      <alignment horizontal="left"/>
      <protection locked="0"/>
    </xf>
    <xf numFmtId="173" fontId="7" fillId="0" borderId="11" xfId="10" applyNumberFormat="1" applyFont="1" applyBorder="1" applyAlignment="1" applyProtection="1">
      <alignment horizontal="center" vertical="center"/>
      <protection locked="0"/>
    </xf>
    <xf numFmtId="0" fontId="7" fillId="0" borderId="2" xfId="10" applyFont="1" applyBorder="1" applyAlignment="1" applyProtection="1">
      <alignment horizontal="center" vertical="center"/>
      <protection locked="0"/>
    </xf>
    <xf numFmtId="0" fontId="6" fillId="0" borderId="36" xfId="10" applyFont="1" applyBorder="1" applyAlignment="1" applyProtection="1">
      <alignment horizontal="left"/>
      <protection locked="0"/>
    </xf>
    <xf numFmtId="0" fontId="7" fillId="0" borderId="9" xfId="10" applyFont="1" applyBorder="1" applyAlignment="1" applyProtection="1">
      <alignment horizontal="center" vertical="center" wrapText="1"/>
      <protection locked="0"/>
    </xf>
    <xf numFmtId="0" fontId="6" fillId="3" borderId="10" xfId="10" applyFont="1" applyFill="1" applyBorder="1" applyAlignment="1" applyProtection="1">
      <alignment horizontal="left" vertical="center"/>
      <protection locked="0"/>
    </xf>
    <xf numFmtId="171" fontId="7" fillId="0" borderId="10" xfId="10" applyNumberFormat="1" applyFont="1" applyBorder="1" applyAlignment="1" applyProtection="1">
      <alignment horizontal="center" vertical="center"/>
      <protection locked="0"/>
    </xf>
    <xf numFmtId="0" fontId="6" fillId="0" borderId="22" xfId="10" applyFont="1" applyBorder="1" applyAlignment="1" applyProtection="1">
      <alignment horizontal="left"/>
      <protection locked="0"/>
    </xf>
    <xf numFmtId="0" fontId="6" fillId="10" borderId="10" xfId="10" applyFont="1" applyFill="1" applyBorder="1" applyAlignment="1" applyProtection="1">
      <alignment horizontal="left"/>
      <protection locked="0"/>
    </xf>
    <xf numFmtId="171" fontId="7" fillId="0" borderId="11" xfId="10" applyNumberFormat="1" applyFont="1" applyBorder="1" applyAlignment="1" applyProtection="1">
      <alignment horizontal="center" vertical="center"/>
      <protection locked="0"/>
    </xf>
    <xf numFmtId="0" fontId="6" fillId="10" borderId="26" xfId="10" applyFont="1" applyFill="1" applyBorder="1" applyAlignment="1" applyProtection="1">
      <alignment horizontal="left"/>
      <protection locked="0"/>
    </xf>
    <xf numFmtId="0" fontId="6" fillId="10" borderId="25" xfId="10" applyFont="1" applyFill="1" applyBorder="1" applyAlignment="1" applyProtection="1">
      <alignment horizontal="left"/>
      <protection locked="0"/>
    </xf>
    <xf numFmtId="0" fontId="6" fillId="11" borderId="10" xfId="10" applyFont="1" applyFill="1" applyBorder="1" applyAlignment="1" applyProtection="1">
      <alignment horizontal="left"/>
      <protection locked="0"/>
    </xf>
    <xf numFmtId="0" fontId="6" fillId="3" borderId="23" xfId="10" applyFont="1" applyFill="1" applyBorder="1" applyAlignment="1" applyProtection="1">
      <alignment horizontal="left"/>
      <protection locked="0"/>
    </xf>
    <xf numFmtId="0" fontId="6" fillId="3" borderId="26" xfId="10" applyFont="1" applyFill="1" applyBorder="1" applyAlignment="1" applyProtection="1">
      <alignment horizontal="left"/>
      <protection locked="0"/>
    </xf>
    <xf numFmtId="171" fontId="7" fillId="0" borderId="4" xfId="10" applyNumberFormat="1" applyFont="1" applyBorder="1" applyAlignment="1" applyProtection="1">
      <alignment horizontal="center" vertical="center"/>
      <protection locked="0"/>
    </xf>
    <xf numFmtId="0" fontId="6" fillId="3" borderId="13" xfId="10" applyFont="1" applyFill="1" applyBorder="1" applyAlignment="1" applyProtection="1">
      <alignment horizontal="left"/>
      <protection locked="0"/>
    </xf>
    <xf numFmtId="172" fontId="7" fillId="2" borderId="18" xfId="10" applyNumberFormat="1" applyFont="1" applyFill="1" applyBorder="1" applyAlignment="1" applyProtection="1">
      <alignment horizontal="center"/>
      <protection locked="0"/>
    </xf>
    <xf numFmtId="0" fontId="7" fillId="3" borderId="17" xfId="10" applyFont="1" applyFill="1" applyBorder="1" applyAlignment="1" applyProtection="1">
      <alignment horizontal="center" vertical="center" wrapText="1"/>
      <protection locked="0"/>
    </xf>
    <xf numFmtId="0" fontId="6" fillId="11" borderId="9" xfId="10" applyFont="1" applyFill="1" applyBorder="1" applyAlignment="1" applyProtection="1">
      <alignment horizontal="left"/>
      <protection locked="0"/>
    </xf>
    <xf numFmtId="171" fontId="7" fillId="3" borderId="10" xfId="10" applyNumberFormat="1" applyFont="1" applyFill="1" applyBorder="1" applyAlignment="1" applyProtection="1">
      <alignment horizontal="center" vertical="center"/>
      <protection locked="0"/>
    </xf>
    <xf numFmtId="0" fontId="7" fillId="3" borderId="9" xfId="10" applyFont="1" applyFill="1" applyBorder="1" applyAlignment="1" applyProtection="1">
      <alignment horizontal="center" vertical="center" wrapText="1"/>
      <protection locked="0"/>
    </xf>
    <xf numFmtId="0" fontId="6" fillId="11" borderId="12" xfId="10" applyFont="1" applyFill="1" applyBorder="1" applyAlignment="1" applyProtection="1">
      <alignment horizontal="left"/>
      <protection locked="0"/>
    </xf>
    <xf numFmtId="0" fontId="6" fillId="11" borderId="16" xfId="10" applyFont="1" applyFill="1" applyBorder="1" applyAlignment="1" applyProtection="1">
      <alignment horizontal="left"/>
      <protection locked="0"/>
    </xf>
    <xf numFmtId="0" fontId="6" fillId="3" borderId="22" xfId="10" applyFont="1" applyFill="1" applyBorder="1" applyAlignment="1" applyProtection="1">
      <alignment horizontal="left"/>
      <protection locked="0"/>
    </xf>
    <xf numFmtId="0" fontId="6" fillId="11" borderId="41" xfId="10" applyFont="1" applyFill="1" applyBorder="1" applyAlignment="1" applyProtection="1">
      <alignment horizontal="left"/>
      <protection locked="0"/>
    </xf>
    <xf numFmtId="0" fontId="6" fillId="11" borderId="51" xfId="10" applyFont="1" applyFill="1" applyBorder="1" applyAlignment="1" applyProtection="1">
      <alignment horizontal="left"/>
      <protection locked="0"/>
    </xf>
    <xf numFmtId="0" fontId="6" fillId="10" borderId="13" xfId="10" applyFont="1" applyFill="1" applyBorder="1" applyAlignment="1" applyProtection="1">
      <alignment horizontal="left"/>
      <protection locked="0"/>
    </xf>
    <xf numFmtId="0" fontId="1" fillId="0" borderId="17" xfId="10" applyFont="1" applyBorder="1" applyAlignment="1" applyProtection="1">
      <alignment horizontal="center" vertical="center" wrapText="1"/>
      <protection locked="0"/>
    </xf>
    <xf numFmtId="0" fontId="7" fillId="0" borderId="9" xfId="10" applyFont="1" applyBorder="1" applyAlignment="1" applyProtection="1">
      <alignment horizontal="center" vertical="center"/>
      <protection locked="0"/>
    </xf>
    <xf numFmtId="0" fontId="6" fillId="3" borderId="12" xfId="10" applyFont="1" applyFill="1" applyBorder="1" applyAlignment="1" applyProtection="1">
      <alignment horizontal="left"/>
      <protection locked="0"/>
    </xf>
    <xf numFmtId="0" fontId="6" fillId="3" borderId="16" xfId="10" applyFont="1" applyFill="1" applyBorder="1" applyAlignment="1" applyProtection="1">
      <alignment horizontal="left"/>
      <protection locked="0"/>
    </xf>
    <xf numFmtId="0" fontId="1" fillId="0" borderId="8" xfId="10" applyFont="1" applyBorder="1" applyAlignment="1" applyProtection="1">
      <alignment horizontal="center" vertical="center" wrapText="1"/>
      <protection locked="0"/>
    </xf>
    <xf numFmtId="0" fontId="6" fillId="0" borderId="16" xfId="10" applyFont="1" applyBorder="1" applyAlignment="1" applyProtection="1">
      <alignment horizontal="left"/>
      <protection locked="0"/>
    </xf>
    <xf numFmtId="0" fontId="2" fillId="0" borderId="0" xfId="0" applyFont="1" applyAlignment="1">
      <alignment horizontal="center"/>
    </xf>
    <xf numFmtId="0" fontId="5" fillId="2" borderId="1" xfId="10" applyFont="1" applyFill="1" applyBorder="1" applyAlignment="1" applyProtection="1">
      <alignment horizontal="center"/>
      <protection locked="0"/>
    </xf>
    <xf numFmtId="0" fontId="5" fillId="2" borderId="2" xfId="10" applyFont="1" applyFill="1" applyBorder="1" applyAlignment="1" applyProtection="1">
      <alignment horizontal="center" vertical="center"/>
      <protection locked="0"/>
    </xf>
    <xf numFmtId="0" fontId="5" fillId="2" borderId="5" xfId="10" applyFont="1" applyFill="1" applyBorder="1" applyAlignment="1" applyProtection="1">
      <alignment horizontal="center"/>
      <protection locked="0"/>
    </xf>
    <xf numFmtId="0" fontId="6" fillId="10" borderId="9" xfId="10" applyFont="1" applyFill="1" applyBorder="1" applyAlignment="1" applyProtection="1">
      <alignment horizontal="left"/>
      <protection locked="0"/>
    </xf>
    <xf numFmtId="0" fontId="6" fillId="0" borderId="12" xfId="10" applyFont="1" applyBorder="1" applyAlignment="1" applyProtection="1">
      <alignment horizontal="left"/>
      <protection locked="0"/>
    </xf>
    <xf numFmtId="0" fontId="7" fillId="0" borderId="8" xfId="10" applyFont="1" applyBorder="1" applyAlignment="1" applyProtection="1">
      <alignment horizontal="center" vertical="center" wrapText="1"/>
      <protection locked="0"/>
    </xf>
    <xf numFmtId="0" fontId="6" fillId="10" borderId="31" xfId="10" applyFont="1" applyFill="1" applyBorder="1" applyAlignment="1" applyProtection="1">
      <alignment horizontal="left"/>
      <protection locked="0"/>
    </xf>
    <xf numFmtId="173" fontId="7" fillId="0" borderId="4" xfId="10" applyNumberFormat="1" applyFont="1" applyBorder="1" applyAlignment="1" applyProtection="1">
      <alignment horizontal="center" vertical="center"/>
      <protection locked="0"/>
    </xf>
    <xf numFmtId="0" fontId="7" fillId="0" borderId="3" xfId="10" applyFont="1" applyBorder="1" applyAlignment="1" applyProtection="1">
      <alignment horizontal="center" vertical="center" wrapText="1"/>
      <protection locked="0"/>
    </xf>
    <xf numFmtId="0" fontId="6" fillId="3" borderId="30" xfId="10" applyFont="1" applyFill="1" applyBorder="1" applyAlignment="1" applyProtection="1">
      <alignment horizontal="left"/>
      <protection locked="0"/>
    </xf>
    <xf numFmtId="0" fontId="6" fillId="0" borderId="26" xfId="10" applyFont="1" applyBorder="1" applyAlignment="1" applyProtection="1">
      <alignment horizontal="left"/>
      <protection locked="0"/>
    </xf>
    <xf numFmtId="0" fontId="6" fillId="0" borderId="42" xfId="10" applyFont="1" applyBorder="1" applyAlignment="1" applyProtection="1">
      <alignment horizontal="left"/>
      <protection locked="0"/>
    </xf>
    <xf numFmtId="169" fontId="5" fillId="2" borderId="11" xfId="10" applyNumberFormat="1" applyFont="1" applyFill="1" applyBorder="1" applyAlignment="1" applyProtection="1">
      <alignment horizontal="center" vertical="center"/>
      <protection locked="0"/>
    </xf>
    <xf numFmtId="0" fontId="7" fillId="0" borderId="30" xfId="10" applyFont="1" applyBorder="1" applyAlignment="1" applyProtection="1">
      <alignment horizontal="center" vertical="center" wrapText="1"/>
      <protection locked="0"/>
    </xf>
    <xf numFmtId="0" fontId="6" fillId="10" borderId="23" xfId="10" applyFont="1" applyFill="1" applyBorder="1" applyAlignment="1" applyProtection="1">
      <alignment horizontal="left"/>
      <protection locked="0"/>
    </xf>
    <xf numFmtId="173" fontId="7" fillId="0" borderId="29" xfId="10" applyNumberFormat="1" applyFont="1" applyBorder="1" applyAlignment="1" applyProtection="1">
      <alignment horizontal="center" vertical="center"/>
      <protection locked="0"/>
    </xf>
    <xf numFmtId="0" fontId="7" fillId="0" borderId="23" xfId="10" applyFont="1" applyBorder="1" applyAlignment="1" applyProtection="1">
      <alignment horizontal="center" vertical="center" wrapText="1"/>
      <protection locked="0"/>
    </xf>
    <xf numFmtId="0" fontId="6" fillId="0" borderId="37" xfId="10" applyFont="1" applyBorder="1" applyAlignment="1" applyProtection="1">
      <alignment horizontal="left"/>
      <protection locked="0"/>
    </xf>
    <xf numFmtId="0" fontId="6" fillId="11" borderId="17" xfId="10" applyFont="1" applyFill="1" applyBorder="1" applyAlignment="1" applyProtection="1">
      <alignment horizontal="left"/>
      <protection locked="0"/>
    </xf>
    <xf numFmtId="171" fontId="7" fillId="0" borderId="45" xfId="10" applyNumberFormat="1" applyFont="1" applyBorder="1" applyAlignment="1" applyProtection="1">
      <alignment horizontal="center" vertical="center"/>
      <protection locked="0"/>
    </xf>
    <xf numFmtId="0" fontId="7" fillId="0" borderId="45" xfId="10" applyFont="1" applyBorder="1" applyAlignment="1" applyProtection="1">
      <alignment horizontal="center" vertical="center" wrapText="1"/>
      <protection locked="0"/>
    </xf>
    <xf numFmtId="0" fontId="6" fillId="0" borderId="5" xfId="10" applyFont="1" applyBorder="1" applyAlignment="1" applyProtection="1">
      <alignment horizontal="left"/>
      <protection locked="0"/>
    </xf>
    <xf numFmtId="0" fontId="6" fillId="0" borderId="20" xfId="10" applyFont="1" applyBorder="1" applyAlignment="1" applyProtection="1">
      <alignment horizontal="left"/>
      <protection locked="0"/>
    </xf>
    <xf numFmtId="0" fontId="6" fillId="10" borderId="17" xfId="10" applyFont="1" applyFill="1" applyBorder="1" applyAlignment="1" applyProtection="1">
      <alignment horizontal="left"/>
      <protection locked="0"/>
    </xf>
    <xf numFmtId="172" fontId="7" fillId="2" borderId="2" xfId="10" applyNumberFormat="1" applyFont="1" applyFill="1" applyBorder="1" applyAlignment="1" applyProtection="1">
      <alignment horizontal="center"/>
      <protection locked="0"/>
    </xf>
    <xf numFmtId="0" fontId="6" fillId="0" borderId="17" xfId="10" applyFont="1" applyBorder="1" applyAlignment="1" applyProtection="1">
      <alignment horizontal="left"/>
      <protection locked="0"/>
    </xf>
    <xf numFmtId="0" fontId="6" fillId="0" borderId="30" xfId="10" applyFont="1" applyBorder="1" applyAlignment="1" applyProtection="1">
      <alignment horizontal="left"/>
      <protection locked="0"/>
    </xf>
    <xf numFmtId="0" fontId="6" fillId="3" borderId="10" xfId="10" applyFont="1" applyFill="1" applyBorder="1" applyAlignment="1" applyProtection="1">
      <alignment horizontal="left"/>
      <protection locked="0"/>
    </xf>
    <xf numFmtId="172" fontId="7" fillId="2" borderId="8" xfId="10" applyNumberFormat="1" applyFont="1" applyFill="1" applyBorder="1" applyAlignment="1" applyProtection="1">
      <alignment horizontal="center"/>
      <protection locked="0"/>
    </xf>
    <xf numFmtId="0" fontId="7" fillId="0" borderId="1" xfId="10" applyFont="1" applyBorder="1" applyAlignment="1" applyProtection="1">
      <alignment horizontal="center" vertical="center" wrapText="1"/>
      <protection locked="0"/>
    </xf>
    <xf numFmtId="0" fontId="6" fillId="0" borderId="9" xfId="10" applyFont="1" applyBorder="1" applyAlignment="1" applyProtection="1">
      <alignment horizontal="left"/>
      <protection locked="0"/>
    </xf>
    <xf numFmtId="171" fontId="7" fillId="0" borderId="2" xfId="10" applyNumberFormat="1" applyFont="1" applyBorder="1" applyAlignment="1" applyProtection="1">
      <alignment horizontal="center" vertical="center"/>
      <protection locked="0"/>
    </xf>
    <xf numFmtId="0" fontId="6" fillId="0" borderId="23" xfId="10" applyFont="1" applyBorder="1" applyAlignment="1" applyProtection="1">
      <alignment horizontal="left"/>
      <protection locked="0"/>
    </xf>
    <xf numFmtId="0" fontId="7" fillId="0" borderId="27" xfId="10" applyFont="1" applyBorder="1" applyAlignment="1" applyProtection="1">
      <alignment horizontal="center" vertical="center"/>
      <protection locked="0"/>
    </xf>
    <xf numFmtId="171" fontId="7" fillId="0" borderId="29" xfId="10" applyNumberFormat="1" applyFont="1" applyBorder="1" applyAlignment="1" applyProtection="1">
      <alignment horizontal="center" vertical="center"/>
      <protection locked="0"/>
    </xf>
    <xf numFmtId="0" fontId="7" fillId="0" borderId="27" xfId="10" applyFont="1" applyBorder="1" applyAlignment="1" applyProtection="1">
      <alignment horizontal="center" vertical="center" wrapText="1"/>
      <protection locked="0"/>
    </xf>
    <xf numFmtId="171" fontId="7" fillId="0" borderId="7" xfId="10" applyNumberFormat="1" applyFont="1" applyBorder="1" applyAlignment="1" applyProtection="1">
      <alignment horizontal="center" vertical="center"/>
      <protection locked="0"/>
    </xf>
    <xf numFmtId="0" fontId="6" fillId="0" borderId="41" xfId="10" applyFont="1" applyBorder="1" applyAlignment="1" applyProtection="1">
      <alignment horizontal="left"/>
      <protection locked="0"/>
    </xf>
    <xf numFmtId="0" fontId="6" fillId="0" borderId="6" xfId="10" applyFont="1" applyBorder="1" applyAlignment="1" applyProtection="1">
      <alignment horizontal="left"/>
      <protection locked="0"/>
    </xf>
    <xf numFmtId="171" fontId="7" fillId="3" borderId="29" xfId="10" applyNumberFormat="1" applyFont="1" applyFill="1" applyBorder="1" applyAlignment="1" applyProtection="1">
      <alignment horizontal="center" vertical="center"/>
      <protection locked="0"/>
    </xf>
    <xf numFmtId="0" fontId="6" fillId="3" borderId="9" xfId="10" applyFont="1" applyFill="1" applyBorder="1" applyAlignment="1" applyProtection="1">
      <alignment horizontal="left"/>
      <protection locked="0"/>
    </xf>
    <xf numFmtId="171" fontId="7" fillId="3" borderId="11" xfId="10" applyNumberFormat="1" applyFont="1" applyFill="1" applyBorder="1" applyAlignment="1" applyProtection="1">
      <alignment horizontal="center" vertical="center"/>
      <protection locked="0"/>
    </xf>
    <xf numFmtId="0" fontId="6" fillId="3" borderId="41" xfId="10" applyFont="1" applyFill="1" applyBorder="1" applyAlignment="1" applyProtection="1">
      <alignment horizontal="left"/>
      <protection locked="0"/>
    </xf>
    <xf numFmtId="0" fontId="6" fillId="3" borderId="6" xfId="10" applyFont="1" applyFill="1" applyBorder="1" applyAlignment="1" applyProtection="1">
      <alignment horizontal="left"/>
      <protection locked="0"/>
    </xf>
    <xf numFmtId="0" fontId="7" fillId="0" borderId="17" xfId="10" applyFont="1" applyBorder="1" applyAlignment="1" applyProtection="1">
      <alignment horizontal="center" vertical="center" wrapText="1"/>
      <protection locked="0"/>
    </xf>
    <xf numFmtId="171" fontId="7" fillId="0" borderId="9" xfId="10" applyNumberFormat="1" applyFont="1" applyBorder="1" applyAlignment="1" applyProtection="1">
      <alignment horizontal="center" vertical="center"/>
      <protection locked="0"/>
    </xf>
    <xf numFmtId="0" fontId="6" fillId="10" borderId="12" xfId="10" applyFont="1" applyFill="1" applyBorder="1" applyAlignment="1" applyProtection="1">
      <alignment horizontal="left"/>
      <protection locked="0"/>
    </xf>
    <xf numFmtId="171" fontId="7" fillId="0" borderId="3" xfId="10" applyNumberFormat="1" applyFont="1" applyBorder="1" applyAlignment="1" applyProtection="1">
      <alignment horizontal="center" vertical="center"/>
      <protection locked="0"/>
    </xf>
    <xf numFmtId="0" fontId="6" fillId="0" borderId="38" xfId="10" applyFont="1" applyBorder="1" applyAlignment="1" applyProtection="1">
      <alignment horizontal="left"/>
      <protection locked="0"/>
    </xf>
    <xf numFmtId="0" fontId="7" fillId="3" borderId="30" xfId="10" applyFont="1" applyFill="1" applyBorder="1" applyAlignment="1" applyProtection="1">
      <alignment horizontal="center" vertical="center" wrapText="1"/>
      <protection locked="0"/>
    </xf>
    <xf numFmtId="171" fontId="7" fillId="0" borderId="12" xfId="10" applyNumberFormat="1" applyFont="1" applyBorder="1" applyAlignment="1" applyProtection="1">
      <alignment horizontal="center" vertical="center"/>
      <protection locked="0"/>
    </xf>
    <xf numFmtId="0" fontId="7" fillId="0" borderId="12" xfId="10" applyFont="1" applyBorder="1" applyAlignment="1" applyProtection="1">
      <alignment horizontal="center" vertical="center" wrapText="1"/>
      <protection locked="0"/>
    </xf>
    <xf numFmtId="174" fontId="7" fillId="2" borderId="8" xfId="10" applyNumberFormat="1" applyFont="1" applyFill="1" applyBorder="1" applyAlignment="1" applyProtection="1">
      <alignment horizontal="left"/>
      <protection locked="0"/>
    </xf>
    <xf numFmtId="169" fontId="5" fillId="2" borderId="4" xfId="10" applyNumberFormat="1" applyFont="1" applyFill="1" applyBorder="1" applyAlignment="1" applyProtection="1">
      <alignment horizontal="center" vertical="center"/>
      <protection locked="0"/>
    </xf>
    <xf numFmtId="0" fontId="7" fillId="0" borderId="40" xfId="10" applyFont="1" applyBorder="1" applyAlignment="1" applyProtection="1">
      <alignment horizontal="center" vertical="center" wrapText="1"/>
      <protection locked="0"/>
    </xf>
    <xf numFmtId="0" fontId="6" fillId="12" borderId="12" xfId="10" applyFont="1" applyFill="1" applyBorder="1" applyAlignment="1" applyProtection="1">
      <alignment horizontal="left"/>
      <protection locked="0"/>
    </xf>
    <xf numFmtId="0" fontId="7" fillId="0" borderId="44" xfId="10" applyFont="1" applyBorder="1" applyAlignment="1" applyProtection="1">
      <alignment horizontal="center" vertical="center" wrapText="1"/>
      <protection locked="0"/>
    </xf>
    <xf numFmtId="0" fontId="7" fillId="0" borderId="24" xfId="10" applyFont="1" applyBorder="1" applyAlignment="1" applyProtection="1">
      <alignment horizontal="center" vertical="center" wrapText="1"/>
      <protection locked="0"/>
    </xf>
    <xf numFmtId="0" fontId="7" fillId="0" borderId="25" xfId="10" applyFont="1" applyBorder="1" applyAlignment="1" applyProtection="1">
      <alignment horizontal="center" vertical="center" wrapText="1"/>
      <protection locked="0"/>
    </xf>
    <xf numFmtId="0" fontId="7" fillId="3" borderId="8" xfId="10" applyFont="1" applyFill="1" applyBorder="1" applyAlignment="1" applyProtection="1">
      <alignment horizontal="center" vertical="center" wrapText="1"/>
      <protection locked="0"/>
    </xf>
    <xf numFmtId="171" fontId="7" fillId="3" borderId="2" xfId="10" applyNumberFormat="1" applyFont="1" applyFill="1" applyBorder="1" applyAlignment="1" applyProtection="1">
      <alignment horizontal="center" vertical="center"/>
      <protection locked="0"/>
    </xf>
    <xf numFmtId="0" fontId="7" fillId="3" borderId="45" xfId="10" applyFont="1" applyFill="1" applyBorder="1" applyAlignment="1" applyProtection="1">
      <alignment horizontal="center" vertical="center" wrapText="1"/>
      <protection locked="0"/>
    </xf>
    <xf numFmtId="0" fontId="5" fillId="2" borderId="3" xfId="10" applyFont="1" applyFill="1" applyBorder="1" applyAlignment="1" applyProtection="1">
      <alignment horizontal="center" vertical="center"/>
      <protection locked="0"/>
    </xf>
    <xf numFmtId="0" fontId="6" fillId="0" borderId="2" xfId="10" applyFont="1" applyBorder="1" applyAlignment="1" applyProtection="1">
      <alignment horizontal="left"/>
      <protection locked="0"/>
    </xf>
    <xf numFmtId="0" fontId="7" fillId="2" borderId="18" xfId="10" applyFont="1" applyFill="1" applyBorder="1" applyAlignment="1" applyProtection="1">
      <alignment horizontal="center"/>
      <protection locked="0"/>
    </xf>
    <xf numFmtId="174" fontId="7" fillId="2" borderId="2" xfId="10" applyNumberFormat="1" applyFont="1" applyFill="1" applyBorder="1" applyAlignment="1" applyProtection="1">
      <alignment horizontal="center"/>
      <protection locked="0"/>
    </xf>
    <xf numFmtId="0" fontId="7" fillId="0" borderId="3" xfId="10" applyFont="1" applyBorder="1" applyAlignment="1" applyProtection="1">
      <alignment horizontal="center" vertical="center"/>
      <protection locked="0"/>
    </xf>
    <xf numFmtId="0" fontId="6" fillId="0" borderId="11" xfId="10" applyFont="1" applyBorder="1" applyAlignment="1" applyProtection="1">
      <alignment horizontal="left"/>
      <protection locked="0"/>
    </xf>
    <xf numFmtId="0" fontId="5" fillId="2" borderId="4" xfId="10" applyFont="1" applyFill="1" applyBorder="1" applyAlignment="1" applyProtection="1">
      <alignment horizontal="center" vertical="center"/>
      <protection locked="0"/>
    </xf>
    <xf numFmtId="169" fontId="5" fillId="2" borderId="3" xfId="10" applyNumberFormat="1" applyFont="1" applyFill="1" applyBorder="1" applyAlignment="1" applyProtection="1">
      <alignment horizontal="center" vertical="center"/>
      <protection locked="0"/>
    </xf>
    <xf numFmtId="0" fontId="5" fillId="2" borderId="37" xfId="10" applyFont="1" applyFill="1" applyBorder="1" applyAlignment="1" applyProtection="1">
      <alignment horizontal="center"/>
      <protection locked="0"/>
    </xf>
    <xf numFmtId="0" fontId="7" fillId="0" borderId="1" xfId="10" applyFont="1" applyBorder="1" applyAlignment="1" applyProtection="1">
      <alignment horizontal="center" vertical="center"/>
      <protection locked="0"/>
    </xf>
    <xf numFmtId="0" fontId="7" fillId="0" borderId="45" xfId="10" applyFont="1" applyBorder="1" applyAlignment="1" applyProtection="1">
      <alignment horizontal="center" vertical="center"/>
      <protection locked="0"/>
    </xf>
    <xf numFmtId="0" fontId="7" fillId="0" borderId="5" xfId="10" applyFont="1" applyBorder="1" applyAlignment="1" applyProtection="1">
      <alignment horizontal="center" vertical="center"/>
      <protection locked="0"/>
    </xf>
    <xf numFmtId="0" fontId="14" fillId="3" borderId="5" xfId="10" applyFont="1" applyFill="1" applyBorder="1" applyAlignment="1" applyProtection="1">
      <alignment horizontal="center" vertical="center"/>
      <protection locked="0"/>
    </xf>
    <xf numFmtId="0" fontId="5" fillId="2" borderId="27" xfId="10" applyFont="1" applyFill="1" applyBorder="1" applyAlignment="1" applyProtection="1">
      <alignment horizontal="center"/>
      <protection locked="0"/>
    </xf>
    <xf numFmtId="0" fontId="7" fillId="3" borderId="45" xfId="10" applyFont="1" applyFill="1" applyBorder="1" applyAlignment="1" applyProtection="1">
      <alignment horizontal="center" vertical="center"/>
      <protection locked="0"/>
    </xf>
    <xf numFmtId="0" fontId="7" fillId="12" borderId="8" xfId="10" applyFont="1" applyFill="1" applyBorder="1" applyAlignment="1" applyProtection="1">
      <alignment horizontal="center" vertical="center"/>
      <protection locked="0"/>
    </xf>
    <xf numFmtId="0" fontId="24" fillId="12" borderId="2" xfId="10" applyFont="1" applyFill="1" applyBorder="1" applyAlignment="1" applyProtection="1">
      <alignment horizontal="left"/>
      <protection locked="0"/>
    </xf>
    <xf numFmtId="0" fontId="7" fillId="0" borderId="8" xfId="10" applyFont="1" applyBorder="1" applyAlignment="1" applyProtection="1">
      <alignment horizontal="center" vertical="center"/>
      <protection locked="0"/>
    </xf>
    <xf numFmtId="0" fontId="0" fillId="0" borderId="53" xfId="0" applyFont="1" applyBorder="1" applyAlignment="1">
      <alignment horizontal="center" vertical="center"/>
    </xf>
    <xf numFmtId="0" fontId="15" fillId="6" borderId="8" xfId="0" applyFont="1" applyFill="1" applyBorder="1" applyAlignment="1">
      <alignment horizontal="right" vertical="center"/>
    </xf>
    <xf numFmtId="0" fontId="7" fillId="2" borderId="23" xfId="10" applyFont="1" applyFill="1" applyBorder="1" applyAlignment="1" applyProtection="1">
      <alignment horizontal="center"/>
      <protection locked="0"/>
    </xf>
    <xf numFmtId="0" fontId="15" fillId="6" borderId="2" xfId="0" applyFont="1" applyFill="1" applyBorder="1" applyAlignment="1">
      <alignment horizontal="right" vertical="center"/>
    </xf>
    <xf numFmtId="173" fontId="7" fillId="0" borderId="51" xfId="10" applyNumberFormat="1" applyFont="1" applyBorder="1" applyAlignment="1" applyProtection="1">
      <alignment horizontal="center" vertical="center" wrapText="1"/>
      <protection locked="0"/>
    </xf>
    <xf numFmtId="0" fontId="6" fillId="5" borderId="48" xfId="10" applyFont="1" applyFill="1" applyBorder="1" applyAlignment="1" applyProtection="1">
      <alignment horizontal="left"/>
      <protection locked="0"/>
    </xf>
    <xf numFmtId="0" fontId="7" fillId="2" borderId="37" xfId="10" applyFont="1" applyFill="1" applyBorder="1" applyAlignment="1" applyProtection="1">
      <alignment horizontal="center"/>
      <protection locked="0"/>
    </xf>
    <xf numFmtId="173" fontId="7" fillId="0" borderId="19" xfId="10" applyNumberFormat="1" applyFont="1" applyBorder="1" applyAlignment="1" applyProtection="1">
      <alignment horizontal="center" vertical="center"/>
      <protection locked="0"/>
    </xf>
    <xf numFmtId="0" fontId="7" fillId="2" borderId="9" xfId="10" applyFont="1" applyFill="1" applyBorder="1" applyAlignment="1" applyProtection="1">
      <alignment horizontal="center"/>
      <protection locked="0"/>
    </xf>
    <xf numFmtId="173" fontId="7" fillId="0" borderId="50" xfId="10" applyNumberFormat="1" applyFont="1" applyBorder="1" applyAlignment="1" applyProtection="1">
      <alignment horizontal="center" vertical="center" wrapText="1"/>
      <protection locked="0"/>
    </xf>
    <xf numFmtId="175" fontId="7" fillId="4" borderId="12" xfId="10" applyNumberFormat="1" applyFont="1" applyFill="1" applyBorder="1" applyAlignment="1" applyProtection="1">
      <alignment horizontal="center"/>
      <protection locked="0"/>
    </xf>
    <xf numFmtId="0" fontId="7" fillId="2" borderId="2" xfId="10" applyFont="1" applyFill="1" applyBorder="1" applyAlignment="1" applyProtection="1">
      <alignment horizontal="center"/>
      <protection locked="0"/>
    </xf>
    <xf numFmtId="0" fontId="7" fillId="7" borderId="14" xfId="10" applyFont="1" applyFill="1" applyBorder="1" applyAlignment="1" applyProtection="1">
      <alignment horizontal="center" vertical="center"/>
    </xf>
    <xf numFmtId="0" fontId="7" fillId="2" borderId="56" xfId="10" applyFont="1" applyFill="1" applyBorder="1" applyAlignment="1" applyProtection="1">
      <alignment horizontal="center" vertical="center" textRotation="90"/>
    </xf>
    <xf numFmtId="0" fontId="7" fillId="2" borderId="10" xfId="10" applyFont="1" applyFill="1" applyBorder="1" applyAlignment="1" applyProtection="1">
      <alignment horizontal="center"/>
    </xf>
    <xf numFmtId="0" fontId="7" fillId="2" borderId="60" xfId="10" applyFont="1" applyFill="1" applyBorder="1" applyAlignment="1" applyProtection="1">
      <alignment horizontal="center" vertical="center" textRotation="90"/>
    </xf>
    <xf numFmtId="0" fontId="7" fillId="2" borderId="13" xfId="10" applyFont="1" applyFill="1" applyBorder="1" applyAlignment="1" applyProtection="1">
      <alignment horizontal="center"/>
    </xf>
    <xf numFmtId="0" fontId="7" fillId="2" borderId="64" xfId="10" applyFont="1" applyFill="1" applyBorder="1" applyAlignment="1" applyProtection="1">
      <alignment horizontal="center" vertical="center" textRotation="90"/>
    </xf>
    <xf numFmtId="0" fontId="7" fillId="2" borderId="0" xfId="10" applyFont="1" applyFill="1" applyBorder="1" applyAlignment="1" applyProtection="1">
      <alignment horizontal="center"/>
    </xf>
    <xf numFmtId="0" fontId="5" fillId="2" borderId="21" xfId="10" applyFont="1" applyFill="1" applyBorder="1" applyAlignment="1" applyProtection="1">
      <alignment horizontal="center"/>
    </xf>
    <xf numFmtId="0" fontId="7" fillId="2" borderId="21" xfId="10" applyFont="1" applyFill="1" applyBorder="1" applyAlignment="1" applyProtection="1">
      <alignment horizontal="center"/>
    </xf>
    <xf numFmtId="0" fontId="5" fillId="2" borderId="13" xfId="10" applyFont="1" applyFill="1" applyBorder="1" applyAlignment="1" applyProtection="1">
      <alignment horizontal="center"/>
    </xf>
    <xf numFmtId="0" fontId="17" fillId="0" borderId="0" xfId="0" applyFont="1" applyBorder="1" applyAlignment="1">
      <alignment horizontal="center" vertical="center"/>
    </xf>
    <xf numFmtId="0" fontId="7" fillId="0" borderId="28" xfId="10" applyFont="1" applyBorder="1" applyAlignment="1" applyProtection="1">
      <alignment horizontal="center" vertical="center"/>
    </xf>
    <xf numFmtId="0" fontId="7" fillId="2" borderId="56" xfId="10" applyFont="1" applyFill="1" applyBorder="1" applyAlignment="1" applyProtection="1">
      <alignment horizontal="center" vertical="center"/>
    </xf>
    <xf numFmtId="0" fontId="7" fillId="2" borderId="57" xfId="10" applyFont="1" applyFill="1" applyBorder="1" applyAlignment="1" applyProtection="1">
      <alignment horizontal="center" vertical="center"/>
    </xf>
    <xf numFmtId="168" fontId="7" fillId="2" borderId="57" xfId="10" applyNumberFormat="1" applyFont="1" applyFill="1" applyBorder="1" applyAlignment="1" applyProtection="1">
      <alignment horizontal="center" vertical="center"/>
    </xf>
    <xf numFmtId="0" fontId="7" fillId="2" borderId="58" xfId="10" applyFont="1" applyFill="1" applyBorder="1" applyAlignment="1" applyProtection="1">
      <alignment horizontal="center" vertical="center"/>
    </xf>
    <xf numFmtId="0" fontId="21" fillId="0" borderId="0" xfId="0" applyFont="1" applyBorder="1" applyAlignment="1">
      <alignment horizontal="center" vertical="center"/>
    </xf>
    <xf numFmtId="0" fontId="0" fillId="0" borderId="27" xfId="0" applyFont="1" applyBorder="1" applyAlignment="1" applyProtection="1">
      <alignment horizontal="left" vertical="center"/>
      <protection locked="0"/>
    </xf>
    <xf numFmtId="0" fontId="12" fillId="9" borderId="2" xfId="0" applyFont="1" applyFill="1" applyBorder="1" applyAlignment="1" applyProtection="1">
      <alignment horizontal="center"/>
      <protection locked="0"/>
    </xf>
    <xf numFmtId="0" fontId="12" fillId="9" borderId="18" xfId="0" applyFont="1" applyFill="1" applyBorder="1" applyAlignment="1" applyProtection="1">
      <protection locked="0"/>
    </xf>
    <xf numFmtId="0" fontId="25" fillId="0" borderId="0" xfId="0" applyFont="1" applyBorder="1" applyAlignment="1">
      <alignment horizontal="center" vertical="center" wrapText="1"/>
    </xf>
    <xf numFmtId="0" fontId="26" fillId="15" borderId="31" xfId="0" applyFont="1" applyFill="1" applyBorder="1" applyAlignment="1">
      <alignment horizontal="center" vertical="center" wrapText="1"/>
    </xf>
    <xf numFmtId="0" fontId="28" fillId="15" borderId="31" xfId="0" applyFont="1" applyFill="1" applyBorder="1" applyAlignment="1">
      <alignment vertical="center" wrapText="1"/>
    </xf>
    <xf numFmtId="0" fontId="26" fillId="15" borderId="31" xfId="0" applyFont="1" applyFill="1" applyBorder="1" applyAlignment="1">
      <alignment vertical="center" wrapText="1"/>
    </xf>
    <xf numFmtId="0" fontId="26" fillId="0" borderId="0" xfId="0" applyFont="1" applyBorder="1" applyAlignment="1">
      <alignment vertical="center" wrapText="1"/>
    </xf>
    <xf numFmtId="0" fontId="26" fillId="15" borderId="31" xfId="0" applyFont="1" applyFill="1" applyBorder="1" applyAlignment="1">
      <alignment horizontal="left" vertical="center" wrapText="1"/>
    </xf>
    <xf numFmtId="0" fontId="26" fillId="5" borderId="31" xfId="0" applyFont="1" applyFill="1" applyBorder="1" applyAlignment="1">
      <alignment vertical="center" wrapText="1"/>
    </xf>
    <xf numFmtId="0" fontId="32" fillId="0" borderId="0" xfId="0" applyFont="1" applyAlignment="1">
      <alignment horizontal="center" vertical="top" wrapText="1"/>
    </xf>
    <xf numFmtId="0" fontId="26" fillId="13" borderId="31" xfId="0" applyFont="1" applyFill="1" applyBorder="1" applyAlignment="1">
      <alignment horizontal="left" vertical="center" wrapText="1"/>
    </xf>
    <xf numFmtId="0" fontId="29" fillId="0" borderId="0" xfId="0" applyFont="1" applyBorder="1" applyAlignment="1">
      <alignment horizontal="left" vertical="center" wrapText="1"/>
    </xf>
    <xf numFmtId="0" fontId="30" fillId="0" borderId="0" xfId="0" applyFont="1" applyBorder="1" applyAlignment="1">
      <alignment horizontal="center" vertical="center" wrapText="1"/>
    </xf>
  </cellXfs>
  <cellStyles count="15">
    <cellStyle name="Moeda" xfId="1" builtinId="4"/>
    <cellStyle name="Moeda 2" xfId="3"/>
    <cellStyle name="Moeda 3" xfId="4"/>
    <cellStyle name="Moeda 4" xfId="5"/>
    <cellStyle name="Normal" xfId="0" builtinId="0"/>
    <cellStyle name="Normal 2" xfId="6"/>
    <cellStyle name="Normal 2 2" xfId="7"/>
    <cellStyle name="Normal 3" xfId="8"/>
    <cellStyle name="Normal 4" xfId="9"/>
    <cellStyle name="Normal 5" xfId="10"/>
    <cellStyle name="Porcentagem" xfId="2" builtinId="5"/>
    <cellStyle name="Porcentagem 2" xfId="11"/>
    <cellStyle name="Porcentagem 3" xfId="12"/>
    <cellStyle name="Separador de milhares 2" xfId="13"/>
    <cellStyle name="Vírgula 2" xfId="14"/>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B9CDE5"/>
      <rgbColor rgb="FF000080"/>
      <rgbColor rgb="FFFF00FF"/>
      <rgbColor rgb="FFFFFF00"/>
      <rgbColor rgb="FF00FFFF"/>
      <rgbColor rgb="FF800080"/>
      <rgbColor rgb="FF800000"/>
      <rgbColor rgb="FF008080"/>
      <rgbColor rgb="FF0000FF"/>
      <rgbColor rgb="FF00CCFF"/>
      <rgbColor rgb="FFCCFFFF"/>
      <rgbColor rgb="FFD9D9D9"/>
      <rgbColor rgb="FFFFFF99"/>
      <rgbColor rgb="FFC3D69B"/>
      <rgbColor rgb="FFFF99CC"/>
      <rgbColor rgb="FFCC99FF"/>
      <rgbColor rgb="FFFCD5B5"/>
      <rgbColor rgb="FF3366FF"/>
      <rgbColor rgb="FF33CCCC"/>
      <rgbColor rgb="FF99CC00"/>
      <rgbColor rgb="FFFFC000"/>
      <rgbColor rgb="FFFF9900"/>
      <rgbColor rgb="FFFF6600"/>
      <rgbColor rgb="FF376092"/>
      <rgbColor rgb="FF969696"/>
      <rgbColor rgb="FF002060"/>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409575</xdr:colOff>
      <xdr:row>0</xdr:row>
      <xdr:rowOff>76200</xdr:rowOff>
    </xdr:from>
    <xdr:to>
      <xdr:col>8</xdr:col>
      <xdr:colOff>542925</xdr:colOff>
      <xdr:row>4</xdr:row>
      <xdr:rowOff>133350</xdr:rowOff>
    </xdr:to>
    <xdr:pic>
      <xdr:nvPicPr>
        <xdr:cNvPr id="2" name="Imagem 1">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8" t="-21" r="-8" b="-21"/>
        <a:stretch>
          <a:fillRect/>
        </a:stretch>
      </xdr:blipFill>
      <xdr:spPr bwMode="auto">
        <a:xfrm>
          <a:off x="3105150" y="76200"/>
          <a:ext cx="2457450" cy="819150"/>
        </a:xfrm>
        <a:prstGeom prst="rect">
          <a:avLst/>
        </a:prstGeom>
        <a:solidFill>
          <a:srgbClr val="FFFFFF">
            <a:alpha val="0"/>
          </a:srgbClr>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153"/>
  <sheetViews>
    <sheetView tabSelected="1" topLeftCell="A145" zoomScale="140" zoomScaleNormal="140" workbookViewId="0">
      <selection activeCell="A197" sqref="A197:K197"/>
    </sheetView>
  </sheetViews>
  <sheetFormatPr defaultColWidth="8.7109375" defaultRowHeight="15" x14ac:dyDescent="0.25"/>
  <cols>
    <col min="2" max="2" width="9.140625" customWidth="1"/>
    <col min="4" max="4" width="14.28515625" customWidth="1"/>
    <col min="5" max="5" width="10" customWidth="1"/>
    <col min="6" max="6" width="7.85546875" customWidth="1"/>
    <col min="7" max="7" width="11" customWidth="1"/>
    <col min="8" max="8" width="9.7109375" customWidth="1"/>
    <col min="9" max="9" width="10" customWidth="1"/>
    <col min="11" max="13" width="11.42578125" hidden="1" customWidth="1"/>
  </cols>
  <sheetData>
    <row r="1" spans="1:14" ht="23.25" x14ac:dyDescent="0.35">
      <c r="A1" s="508" t="s">
        <v>333</v>
      </c>
      <c r="B1" s="508"/>
      <c r="C1" s="508"/>
      <c r="D1" s="508"/>
      <c r="E1" s="508"/>
      <c r="F1" s="508"/>
      <c r="G1" s="508"/>
      <c r="H1" s="508"/>
      <c r="I1" s="508"/>
    </row>
    <row r="2" spans="1:14" ht="23.25" x14ac:dyDescent="0.35">
      <c r="A2" s="508" t="s">
        <v>334</v>
      </c>
      <c r="B2" s="508"/>
      <c r="C2" s="508"/>
      <c r="D2" s="508"/>
      <c r="E2" s="508"/>
      <c r="F2" s="508"/>
      <c r="G2" s="508"/>
      <c r="H2" s="508"/>
      <c r="I2" s="508"/>
    </row>
    <row r="3" spans="1:14" ht="16.5" customHeight="1" x14ac:dyDescent="0.35">
      <c r="A3" s="1"/>
      <c r="B3" s="2"/>
      <c r="C3" s="2"/>
      <c r="D3" s="3"/>
      <c r="E3" s="2"/>
    </row>
    <row r="4" spans="1:14" ht="15.75" customHeight="1" x14ac:dyDescent="0.35">
      <c r="B4" s="1"/>
      <c r="C4" s="2"/>
      <c r="D4" s="1"/>
      <c r="E4" s="2"/>
    </row>
    <row r="5" spans="1:14" ht="24" customHeight="1" x14ac:dyDescent="0.35">
      <c r="A5" s="4" t="s">
        <v>0</v>
      </c>
      <c r="B5" s="1"/>
      <c r="C5" s="2"/>
      <c r="D5" s="1"/>
      <c r="E5" s="2"/>
    </row>
    <row r="6" spans="1:14" x14ac:dyDescent="0.25">
      <c r="A6" s="509" t="s">
        <v>1</v>
      </c>
      <c r="B6" s="509"/>
      <c r="C6" s="510" t="s">
        <v>2</v>
      </c>
      <c r="D6" s="510"/>
      <c r="E6" s="5" t="s">
        <v>3</v>
      </c>
      <c r="F6" s="6" t="s">
        <v>4</v>
      </c>
      <c r="G6" s="471" t="s">
        <v>5</v>
      </c>
      <c r="H6" s="7" t="s">
        <v>6</v>
      </c>
      <c r="I6" s="8" t="s">
        <v>7</v>
      </c>
    </row>
    <row r="7" spans="1:14" x14ac:dyDescent="0.25">
      <c r="A7" s="511" t="s">
        <v>8</v>
      </c>
      <c r="B7" s="511"/>
      <c r="C7" s="510"/>
      <c r="D7" s="510"/>
      <c r="E7" s="9" t="s">
        <v>9</v>
      </c>
      <c r="F7" s="10" t="s">
        <v>10</v>
      </c>
      <c r="G7" s="471"/>
      <c r="H7" s="11" t="s">
        <v>1</v>
      </c>
      <c r="I7" s="12" t="s">
        <v>11</v>
      </c>
      <c r="N7" t="s">
        <v>323</v>
      </c>
    </row>
    <row r="8" spans="1:14" ht="15" customHeight="1" thickBot="1" x14ac:dyDescent="0.3">
      <c r="A8" s="506" t="s">
        <v>12</v>
      </c>
      <c r="B8" s="506"/>
      <c r="C8" s="512" t="s">
        <v>13</v>
      </c>
      <c r="D8" s="512"/>
      <c r="E8" s="387">
        <v>0.1</v>
      </c>
      <c r="F8" s="14">
        <v>17.98</v>
      </c>
      <c r="G8" s="15">
        <f t="shared" ref="G8:G37" si="0">(E8*F8)</f>
        <v>1.798</v>
      </c>
      <c r="H8" s="483">
        <f>SUM(G8:G13)</f>
        <v>1.8402000000000001</v>
      </c>
      <c r="I8" s="476">
        <v>2</v>
      </c>
    </row>
    <row r="9" spans="1:14" ht="15" customHeight="1" thickBot="1" x14ac:dyDescent="0.3">
      <c r="A9" s="506"/>
      <c r="B9" s="506"/>
      <c r="C9" s="484" t="s">
        <v>332</v>
      </c>
      <c r="D9" s="485"/>
      <c r="E9" s="388">
        <v>0.04</v>
      </c>
      <c r="F9" s="65">
        <v>0.01</v>
      </c>
      <c r="G9" s="15">
        <f t="shared" si="0"/>
        <v>4.0000000000000002E-4</v>
      </c>
      <c r="H9" s="483"/>
      <c r="I9" s="476"/>
    </row>
    <row r="10" spans="1:14" ht="15.75" thickBot="1" x14ac:dyDescent="0.3">
      <c r="A10" s="506"/>
      <c r="B10" s="506"/>
      <c r="C10" s="513" t="s">
        <v>14</v>
      </c>
      <c r="D10" s="513"/>
      <c r="E10" s="17">
        <v>3.0000000000000001E-3</v>
      </c>
      <c r="F10" s="18">
        <v>4.0999999999999996</v>
      </c>
      <c r="G10" s="19">
        <f t="shared" si="0"/>
        <v>1.2299999999999998E-2</v>
      </c>
      <c r="H10" s="483"/>
      <c r="I10" s="476"/>
    </row>
    <row r="11" spans="1:14" x14ac:dyDescent="0.25">
      <c r="A11" s="506"/>
      <c r="B11" s="506"/>
      <c r="C11" s="513" t="s">
        <v>15</v>
      </c>
      <c r="D11" s="513"/>
      <c r="E11" s="17">
        <v>5.0000000000000001E-3</v>
      </c>
      <c r="F11" s="18">
        <v>3.5</v>
      </c>
      <c r="G11" s="19">
        <f t="shared" si="0"/>
        <v>1.7500000000000002E-2</v>
      </c>
      <c r="H11" s="483"/>
      <c r="I11" s="476"/>
      <c r="K11">
        <f>H8*I8</f>
        <v>3.6804000000000001</v>
      </c>
    </row>
    <row r="12" spans="1:14" x14ac:dyDescent="0.25">
      <c r="A12" s="506"/>
      <c r="B12" s="506"/>
      <c r="C12" s="20" t="s">
        <v>16</v>
      </c>
      <c r="D12" s="21"/>
      <c r="E12" s="17">
        <v>2E-3</v>
      </c>
      <c r="F12" s="22">
        <v>1</v>
      </c>
      <c r="G12" s="19">
        <f t="shared" si="0"/>
        <v>2E-3</v>
      </c>
      <c r="H12" s="483"/>
      <c r="I12" s="476"/>
      <c r="K12">
        <f t="shared" ref="K12:K37" si="1">H10*I10</f>
        <v>0</v>
      </c>
    </row>
    <row r="13" spans="1:14" x14ac:dyDescent="0.25">
      <c r="A13" s="506"/>
      <c r="B13" s="506"/>
      <c r="C13" s="507" t="s">
        <v>17</v>
      </c>
      <c r="D13" s="507"/>
      <c r="E13" s="17">
        <v>1E-3</v>
      </c>
      <c r="F13" s="18">
        <v>10</v>
      </c>
      <c r="G13" s="19">
        <f t="shared" si="0"/>
        <v>0.01</v>
      </c>
      <c r="H13" s="483"/>
      <c r="I13" s="476"/>
      <c r="K13">
        <f t="shared" si="1"/>
        <v>0</v>
      </c>
    </row>
    <row r="14" spans="1:14" ht="15" customHeight="1" x14ac:dyDescent="0.25">
      <c r="A14" s="506" t="s">
        <v>18</v>
      </c>
      <c r="B14" s="506"/>
      <c r="C14" s="493" t="s">
        <v>19</v>
      </c>
      <c r="D14" s="493"/>
      <c r="E14" s="389">
        <v>0.1</v>
      </c>
      <c r="F14" s="24">
        <v>13.99</v>
      </c>
      <c r="G14" s="25">
        <f t="shared" si="0"/>
        <v>1.399</v>
      </c>
      <c r="H14" s="483">
        <f>SUM(G14:G18)</f>
        <v>1.4410000000000001</v>
      </c>
      <c r="I14" s="476">
        <v>2</v>
      </c>
      <c r="K14">
        <f t="shared" si="1"/>
        <v>0</v>
      </c>
    </row>
    <row r="15" spans="1:14" x14ac:dyDescent="0.25">
      <c r="A15" s="506"/>
      <c r="B15" s="506"/>
      <c r="C15" s="504" t="s">
        <v>20</v>
      </c>
      <c r="D15" s="504"/>
      <c r="E15" s="26">
        <v>5.0000000000000001E-3</v>
      </c>
      <c r="F15" s="27">
        <v>2.5</v>
      </c>
      <c r="G15" s="28">
        <f t="shared" si="0"/>
        <v>1.2500000000000001E-2</v>
      </c>
      <c r="H15" s="483"/>
      <c r="I15" s="476"/>
      <c r="K15">
        <f t="shared" si="1"/>
        <v>0</v>
      </c>
    </row>
    <row r="16" spans="1:14" x14ac:dyDescent="0.25">
      <c r="A16" s="506"/>
      <c r="B16" s="506"/>
      <c r="C16" s="504" t="s">
        <v>15</v>
      </c>
      <c r="D16" s="504"/>
      <c r="E16" s="26">
        <v>5.0000000000000001E-3</v>
      </c>
      <c r="F16" s="27">
        <v>3.5</v>
      </c>
      <c r="G16" s="28">
        <f t="shared" si="0"/>
        <v>1.7500000000000002E-2</v>
      </c>
      <c r="H16" s="483"/>
      <c r="I16" s="476"/>
      <c r="K16">
        <f t="shared" si="1"/>
        <v>2.8820000000000001</v>
      </c>
    </row>
    <row r="17" spans="1:11" x14ac:dyDescent="0.25">
      <c r="A17" s="506"/>
      <c r="B17" s="506"/>
      <c r="C17" s="29" t="s">
        <v>16</v>
      </c>
      <c r="D17" s="30"/>
      <c r="E17" s="26">
        <v>2E-3</v>
      </c>
      <c r="F17" s="31">
        <v>1</v>
      </c>
      <c r="G17" s="28">
        <f t="shared" si="0"/>
        <v>2E-3</v>
      </c>
      <c r="H17" s="483"/>
      <c r="I17" s="476"/>
      <c r="K17">
        <f t="shared" si="1"/>
        <v>0</v>
      </c>
    </row>
    <row r="18" spans="1:11" x14ac:dyDescent="0.25">
      <c r="A18" s="506"/>
      <c r="B18" s="506"/>
      <c r="C18" s="505" t="s">
        <v>17</v>
      </c>
      <c r="D18" s="505"/>
      <c r="E18" s="26">
        <v>1E-3</v>
      </c>
      <c r="F18" s="27">
        <v>10</v>
      </c>
      <c r="G18" s="28">
        <f t="shared" si="0"/>
        <v>0.01</v>
      </c>
      <c r="H18" s="483"/>
      <c r="I18" s="476"/>
      <c r="K18">
        <f t="shared" si="1"/>
        <v>0</v>
      </c>
    </row>
    <row r="19" spans="1:11" ht="15" customHeight="1" thickBot="1" x14ac:dyDescent="0.3">
      <c r="A19" s="502" t="s">
        <v>21</v>
      </c>
      <c r="B19" s="502"/>
      <c r="C19" s="493" t="s">
        <v>22</v>
      </c>
      <c r="D19" s="493"/>
      <c r="E19" s="389">
        <v>0.11</v>
      </c>
      <c r="F19" s="24">
        <v>9.3960000000000008</v>
      </c>
      <c r="G19" s="25">
        <f t="shared" si="0"/>
        <v>1.03356</v>
      </c>
      <c r="H19" s="480">
        <f>SUM(G19:G25)</f>
        <v>1.08816</v>
      </c>
      <c r="I19" s="503">
        <v>1</v>
      </c>
      <c r="K19">
        <f t="shared" si="1"/>
        <v>0</v>
      </c>
    </row>
    <row r="20" spans="1:11" ht="15" customHeight="1" thickBot="1" x14ac:dyDescent="0.3">
      <c r="A20" s="502"/>
      <c r="B20" s="502"/>
      <c r="C20" s="484" t="s">
        <v>332</v>
      </c>
      <c r="D20" s="485"/>
      <c r="E20" s="388">
        <v>0.03</v>
      </c>
      <c r="F20" s="381">
        <v>0.01</v>
      </c>
      <c r="G20" s="104">
        <f t="shared" si="0"/>
        <v>2.9999999999999997E-4</v>
      </c>
      <c r="H20" s="480"/>
      <c r="I20" s="503"/>
    </row>
    <row r="21" spans="1:11" ht="15" customHeight="1" thickBot="1" x14ac:dyDescent="0.3">
      <c r="A21" s="502"/>
      <c r="B21" s="502"/>
      <c r="C21" s="504" t="s">
        <v>14</v>
      </c>
      <c r="D21" s="504"/>
      <c r="E21" s="26">
        <v>3.0000000000000001E-3</v>
      </c>
      <c r="F21" s="27">
        <v>4.0999999999999996</v>
      </c>
      <c r="G21" s="28">
        <f t="shared" si="0"/>
        <v>1.2299999999999998E-2</v>
      </c>
      <c r="H21" s="480"/>
      <c r="I21" s="503"/>
      <c r="K21">
        <f>H18*I18</f>
        <v>0</v>
      </c>
    </row>
    <row r="22" spans="1:11" ht="15" customHeight="1" x14ac:dyDescent="0.25">
      <c r="A22" s="502"/>
      <c r="B22" s="502"/>
      <c r="C22" s="504" t="s">
        <v>15</v>
      </c>
      <c r="D22" s="504"/>
      <c r="E22" s="26">
        <v>5.0000000000000001E-3</v>
      </c>
      <c r="F22" s="27">
        <v>3.5</v>
      </c>
      <c r="G22" s="28">
        <f t="shared" si="0"/>
        <v>1.7500000000000002E-2</v>
      </c>
      <c r="H22" s="480"/>
      <c r="I22" s="503"/>
      <c r="K22">
        <f>H19*I19</f>
        <v>1.08816</v>
      </c>
    </row>
    <row r="23" spans="1:11" ht="15" customHeight="1" x14ac:dyDescent="0.25">
      <c r="A23" s="502"/>
      <c r="B23" s="502"/>
      <c r="C23" s="504" t="s">
        <v>20</v>
      </c>
      <c r="D23" s="504"/>
      <c r="E23" s="26">
        <v>5.0000000000000001E-3</v>
      </c>
      <c r="F23" s="27">
        <v>2.5</v>
      </c>
      <c r="G23" s="28">
        <f t="shared" si="0"/>
        <v>1.2500000000000001E-2</v>
      </c>
      <c r="H23" s="480"/>
      <c r="I23" s="503"/>
      <c r="K23">
        <f t="shared" si="1"/>
        <v>0</v>
      </c>
    </row>
    <row r="24" spans="1:11" ht="15" customHeight="1" x14ac:dyDescent="0.25">
      <c r="A24" s="502"/>
      <c r="B24" s="502"/>
      <c r="C24" s="29" t="s">
        <v>16</v>
      </c>
      <c r="D24" s="30"/>
      <c r="E24" s="26">
        <v>2E-3</v>
      </c>
      <c r="F24" s="31">
        <v>1</v>
      </c>
      <c r="G24" s="28">
        <f t="shared" si="0"/>
        <v>2E-3</v>
      </c>
      <c r="H24" s="480"/>
      <c r="I24" s="503"/>
      <c r="K24">
        <f t="shared" si="1"/>
        <v>0</v>
      </c>
    </row>
    <row r="25" spans="1:11" x14ac:dyDescent="0.25">
      <c r="A25" s="502"/>
      <c r="B25" s="502"/>
      <c r="C25" s="505" t="s">
        <v>17</v>
      </c>
      <c r="D25" s="505"/>
      <c r="E25" s="26">
        <v>1E-3</v>
      </c>
      <c r="F25" s="27">
        <v>10</v>
      </c>
      <c r="G25" s="28">
        <f t="shared" si="0"/>
        <v>0.01</v>
      </c>
      <c r="H25" s="480"/>
      <c r="I25" s="503"/>
      <c r="K25">
        <f t="shared" si="1"/>
        <v>0</v>
      </c>
    </row>
    <row r="26" spans="1:11" ht="15" customHeight="1" thickBot="1" x14ac:dyDescent="0.3">
      <c r="A26" s="502" t="s">
        <v>23</v>
      </c>
      <c r="B26" s="502"/>
      <c r="C26" s="493" t="s">
        <v>24</v>
      </c>
      <c r="D26" s="493"/>
      <c r="E26" s="389">
        <v>0.1</v>
      </c>
      <c r="F26" s="24">
        <v>9.8960000000000008</v>
      </c>
      <c r="G26" s="25">
        <f t="shared" si="0"/>
        <v>0.98960000000000015</v>
      </c>
      <c r="H26" s="480">
        <f>SUM(G26:G32)</f>
        <v>1.0442000000000002</v>
      </c>
      <c r="I26" s="503">
        <v>2</v>
      </c>
      <c r="K26">
        <f t="shared" si="1"/>
        <v>0</v>
      </c>
    </row>
    <row r="27" spans="1:11" ht="15" customHeight="1" thickBot="1" x14ac:dyDescent="0.3">
      <c r="A27" s="502"/>
      <c r="B27" s="502"/>
      <c r="C27" s="484" t="s">
        <v>332</v>
      </c>
      <c r="D27" s="485"/>
      <c r="E27" s="388">
        <v>0.03</v>
      </c>
      <c r="F27" s="381">
        <v>0.01</v>
      </c>
      <c r="G27" s="104">
        <f t="shared" si="0"/>
        <v>2.9999999999999997E-4</v>
      </c>
      <c r="H27" s="480"/>
      <c r="I27" s="503"/>
    </row>
    <row r="28" spans="1:11" ht="15.75" thickBot="1" x14ac:dyDescent="0.3">
      <c r="A28" s="502"/>
      <c r="B28" s="502"/>
      <c r="C28" s="504" t="s">
        <v>14</v>
      </c>
      <c r="D28" s="504"/>
      <c r="E28" s="26">
        <v>3.0000000000000001E-3</v>
      </c>
      <c r="F28" s="27">
        <v>4.0999999999999996</v>
      </c>
      <c r="G28" s="28">
        <f t="shared" si="0"/>
        <v>1.2299999999999998E-2</v>
      </c>
      <c r="H28" s="480"/>
      <c r="I28" s="503"/>
      <c r="K28">
        <f>H25*I25</f>
        <v>0</v>
      </c>
    </row>
    <row r="29" spans="1:11" x14ac:dyDescent="0.25">
      <c r="A29" s="502"/>
      <c r="B29" s="502"/>
      <c r="C29" s="504" t="s">
        <v>15</v>
      </c>
      <c r="D29" s="504"/>
      <c r="E29" s="26">
        <v>5.0000000000000001E-3</v>
      </c>
      <c r="F29" s="27">
        <v>3.5</v>
      </c>
      <c r="G29" s="28">
        <f t="shared" si="0"/>
        <v>1.7500000000000002E-2</v>
      </c>
      <c r="H29" s="480"/>
      <c r="I29" s="503"/>
      <c r="K29">
        <f>H26*I26</f>
        <v>2.0884000000000005</v>
      </c>
    </row>
    <row r="30" spans="1:11" x14ac:dyDescent="0.25">
      <c r="A30" s="502"/>
      <c r="B30" s="502"/>
      <c r="C30" s="504" t="s">
        <v>20</v>
      </c>
      <c r="D30" s="504"/>
      <c r="E30" s="26">
        <v>5.0000000000000001E-3</v>
      </c>
      <c r="F30" s="27">
        <v>2.5</v>
      </c>
      <c r="G30" s="28">
        <f t="shared" si="0"/>
        <v>1.2500000000000001E-2</v>
      </c>
      <c r="H30" s="480"/>
      <c r="I30" s="503"/>
      <c r="K30">
        <f t="shared" si="1"/>
        <v>0</v>
      </c>
    </row>
    <row r="31" spans="1:11" x14ac:dyDescent="0.25">
      <c r="A31" s="502"/>
      <c r="B31" s="502"/>
      <c r="C31" s="29" t="s">
        <v>16</v>
      </c>
      <c r="D31" s="30"/>
      <c r="E31" s="26">
        <v>2E-3</v>
      </c>
      <c r="F31" s="31">
        <v>1</v>
      </c>
      <c r="G31" s="28">
        <f t="shared" si="0"/>
        <v>2E-3</v>
      </c>
      <c r="H31" s="480"/>
      <c r="I31" s="503"/>
      <c r="K31">
        <f t="shared" si="1"/>
        <v>0</v>
      </c>
    </row>
    <row r="32" spans="1:11" x14ac:dyDescent="0.25">
      <c r="A32" s="502"/>
      <c r="B32" s="502"/>
      <c r="C32" s="505" t="s">
        <v>17</v>
      </c>
      <c r="D32" s="505"/>
      <c r="E32" s="26">
        <v>1E-3</v>
      </c>
      <c r="F32" s="27">
        <v>10</v>
      </c>
      <c r="G32" s="28">
        <f t="shared" si="0"/>
        <v>0.01</v>
      </c>
      <c r="H32" s="480"/>
      <c r="I32" s="503"/>
      <c r="K32">
        <f t="shared" si="1"/>
        <v>0</v>
      </c>
    </row>
    <row r="33" spans="1:11" ht="15" customHeight="1" x14ac:dyDescent="0.25">
      <c r="A33" s="506" t="s">
        <v>25</v>
      </c>
      <c r="B33" s="506"/>
      <c r="C33" s="493" t="s">
        <v>26</v>
      </c>
      <c r="D33" s="493"/>
      <c r="E33" s="389">
        <v>0.1</v>
      </c>
      <c r="F33" s="24">
        <v>13.99</v>
      </c>
      <c r="G33" s="25">
        <f t="shared" si="0"/>
        <v>1.399</v>
      </c>
      <c r="H33" s="483">
        <f>SUM(G33:G37)</f>
        <v>1.5535000000000001</v>
      </c>
      <c r="I33" s="476">
        <v>2</v>
      </c>
      <c r="K33">
        <f t="shared" si="1"/>
        <v>0</v>
      </c>
    </row>
    <row r="34" spans="1:11" x14ac:dyDescent="0.25">
      <c r="A34" s="506"/>
      <c r="B34" s="506"/>
      <c r="C34" s="504" t="s">
        <v>20</v>
      </c>
      <c r="D34" s="504"/>
      <c r="E34" s="26">
        <v>0.05</v>
      </c>
      <c r="F34" s="27">
        <v>2.5</v>
      </c>
      <c r="G34" s="28">
        <f t="shared" si="0"/>
        <v>0.125</v>
      </c>
      <c r="H34" s="483"/>
      <c r="I34" s="476"/>
      <c r="K34">
        <f t="shared" si="1"/>
        <v>0</v>
      </c>
    </row>
    <row r="35" spans="1:11" x14ac:dyDescent="0.25">
      <c r="A35" s="506"/>
      <c r="B35" s="506"/>
      <c r="C35" s="504" t="s">
        <v>15</v>
      </c>
      <c r="D35" s="504"/>
      <c r="E35" s="26">
        <v>5.0000000000000001E-3</v>
      </c>
      <c r="F35" s="27">
        <v>3.5</v>
      </c>
      <c r="G35" s="28">
        <f t="shared" si="0"/>
        <v>1.7500000000000002E-2</v>
      </c>
      <c r="H35" s="483"/>
      <c r="I35" s="476"/>
      <c r="K35">
        <f t="shared" si="1"/>
        <v>3.1070000000000002</v>
      </c>
    </row>
    <row r="36" spans="1:11" x14ac:dyDescent="0.25">
      <c r="A36" s="506"/>
      <c r="B36" s="506"/>
      <c r="C36" s="29" t="s">
        <v>16</v>
      </c>
      <c r="D36" s="30"/>
      <c r="E36" s="26">
        <v>2E-3</v>
      </c>
      <c r="F36" s="31">
        <v>1</v>
      </c>
      <c r="G36" s="28">
        <f t="shared" si="0"/>
        <v>2E-3</v>
      </c>
      <c r="H36" s="483"/>
      <c r="I36" s="476"/>
      <c r="K36">
        <f t="shared" si="1"/>
        <v>0</v>
      </c>
    </row>
    <row r="37" spans="1:11" x14ac:dyDescent="0.25">
      <c r="A37" s="506"/>
      <c r="B37" s="506"/>
      <c r="C37" s="507" t="s">
        <v>17</v>
      </c>
      <c r="D37" s="507"/>
      <c r="E37" s="17">
        <v>1E-3</v>
      </c>
      <c r="F37" s="18">
        <v>10</v>
      </c>
      <c r="G37" s="19">
        <f t="shared" si="0"/>
        <v>0.01</v>
      </c>
      <c r="H37" s="483"/>
      <c r="I37" s="476"/>
      <c r="K37">
        <f t="shared" si="1"/>
        <v>0</v>
      </c>
    </row>
    <row r="38" spans="1:11" x14ac:dyDescent="0.25">
      <c r="A38" s="491" t="s">
        <v>27</v>
      </c>
      <c r="B38" s="491"/>
      <c r="C38" s="491"/>
      <c r="D38" s="491"/>
      <c r="E38" s="491"/>
      <c r="F38" s="491"/>
      <c r="G38" s="491"/>
      <c r="H38" s="491"/>
      <c r="I38" s="32">
        <f>SUM(I8:I37)</f>
        <v>9</v>
      </c>
      <c r="K38" s="33">
        <f>SUM(K11:K37)</f>
        <v>12.845960000000002</v>
      </c>
    </row>
    <row r="39" spans="1:11" x14ac:dyDescent="0.25">
      <c r="A39" s="34"/>
      <c r="B39" s="34"/>
      <c r="C39" s="34"/>
      <c r="D39" s="34"/>
      <c r="E39" s="34"/>
      <c r="F39" s="34"/>
      <c r="G39" s="34"/>
      <c r="H39" s="34"/>
      <c r="I39" s="35"/>
    </row>
    <row r="40" spans="1:11" x14ac:dyDescent="0.25">
      <c r="A40" s="34"/>
      <c r="B40" s="34"/>
      <c r="C40" s="34"/>
      <c r="D40" s="34"/>
      <c r="E40" s="34"/>
      <c r="F40" s="34"/>
      <c r="G40" s="34"/>
      <c r="H40" s="34"/>
      <c r="I40" s="35"/>
    </row>
    <row r="41" spans="1:11" x14ac:dyDescent="0.25">
      <c r="A41" s="34"/>
      <c r="B41" s="34"/>
      <c r="C41" s="34"/>
      <c r="D41" s="34"/>
      <c r="E41" s="34"/>
      <c r="F41" s="34"/>
      <c r="G41" s="34"/>
      <c r="H41" s="34"/>
      <c r="I41" s="35"/>
    </row>
    <row r="42" spans="1:11" x14ac:dyDescent="0.25">
      <c r="A42" s="34"/>
      <c r="B42" s="34"/>
      <c r="C42" s="34"/>
      <c r="D42" s="34"/>
      <c r="E42" s="34"/>
      <c r="F42" s="34"/>
      <c r="G42" s="34"/>
      <c r="H42" s="34"/>
      <c r="I42" s="35"/>
    </row>
    <row r="43" spans="1:11" x14ac:dyDescent="0.25">
      <c r="A43" s="34"/>
      <c r="B43" s="34"/>
      <c r="C43" s="34"/>
      <c r="D43" s="34"/>
      <c r="E43" s="34"/>
      <c r="F43" s="34"/>
      <c r="G43" s="34"/>
      <c r="H43" s="34"/>
      <c r="I43" s="35"/>
    </row>
    <row r="44" spans="1:11" x14ac:dyDescent="0.25">
      <c r="A44" s="34"/>
      <c r="B44" s="34"/>
      <c r="C44" s="34"/>
      <c r="D44" s="34"/>
      <c r="E44" s="34"/>
      <c r="F44" s="34"/>
      <c r="G44" s="34"/>
      <c r="H44" s="34"/>
      <c r="I44" s="35"/>
    </row>
    <row r="45" spans="1:11" ht="23.25" x14ac:dyDescent="0.35">
      <c r="A45" s="36" t="s">
        <v>28</v>
      </c>
      <c r="B45" s="34"/>
      <c r="C45" s="34"/>
      <c r="D45" s="34"/>
      <c r="E45" s="34"/>
      <c r="F45" s="34"/>
      <c r="G45" s="34"/>
      <c r="H45" s="34"/>
      <c r="I45" s="35"/>
    </row>
    <row r="46" spans="1:11" x14ac:dyDescent="0.25">
      <c r="A46" s="469" t="s">
        <v>1</v>
      </c>
      <c r="B46" s="469"/>
      <c r="C46" s="470" t="s">
        <v>2</v>
      </c>
      <c r="D46" s="470"/>
      <c r="E46" s="5" t="s">
        <v>3</v>
      </c>
      <c r="F46" s="6" t="s">
        <v>4</v>
      </c>
      <c r="G46" s="471" t="s">
        <v>5</v>
      </c>
      <c r="H46" s="7" t="s">
        <v>6</v>
      </c>
      <c r="I46" s="8" t="s">
        <v>7</v>
      </c>
    </row>
    <row r="47" spans="1:11" x14ac:dyDescent="0.25">
      <c r="A47" s="472" t="s">
        <v>8</v>
      </c>
      <c r="B47" s="472"/>
      <c r="C47" s="470"/>
      <c r="D47" s="470"/>
      <c r="E47" s="9" t="s">
        <v>9</v>
      </c>
      <c r="F47" s="10" t="s">
        <v>10</v>
      </c>
      <c r="G47" s="471"/>
      <c r="H47" s="11" t="s">
        <v>1</v>
      </c>
      <c r="I47" s="12" t="s">
        <v>11</v>
      </c>
    </row>
    <row r="48" spans="1:11" ht="15" customHeight="1" thickBot="1" x14ac:dyDescent="0.3">
      <c r="A48" s="478" t="s">
        <v>29</v>
      </c>
      <c r="B48" s="478"/>
      <c r="C48" s="482" t="s">
        <v>30</v>
      </c>
      <c r="D48" s="482"/>
      <c r="E48" s="387">
        <v>0.1</v>
      </c>
      <c r="F48" s="14">
        <v>12.98</v>
      </c>
      <c r="G48" s="15">
        <f t="shared" ref="G48:G70" si="2">(E48*F48)</f>
        <v>1.298</v>
      </c>
      <c r="H48" s="480">
        <f>SUM(G48:G52)</f>
        <v>1.3279000000000001</v>
      </c>
      <c r="I48" s="478">
        <v>1</v>
      </c>
    </row>
    <row r="49" spans="1:11" ht="15" customHeight="1" thickBot="1" x14ac:dyDescent="0.3">
      <c r="A49" s="478"/>
      <c r="B49" s="478"/>
      <c r="C49" s="484" t="s">
        <v>332</v>
      </c>
      <c r="D49" s="485"/>
      <c r="E49" s="388">
        <v>0.04</v>
      </c>
      <c r="F49" s="65">
        <v>0.01</v>
      </c>
      <c r="G49" s="15">
        <f t="shared" si="2"/>
        <v>4.0000000000000002E-4</v>
      </c>
      <c r="H49" s="480"/>
      <c r="I49" s="478"/>
    </row>
    <row r="50" spans="1:11" ht="15" customHeight="1" thickBot="1" x14ac:dyDescent="0.3">
      <c r="A50" s="478"/>
      <c r="B50" s="478"/>
      <c r="C50" s="465" t="s">
        <v>15</v>
      </c>
      <c r="D50" s="465"/>
      <c r="E50" s="17">
        <v>5.0000000000000001E-3</v>
      </c>
      <c r="F50" s="18">
        <v>3.5</v>
      </c>
      <c r="G50" s="19">
        <f t="shared" si="2"/>
        <v>1.7500000000000002E-2</v>
      </c>
      <c r="H50" s="480"/>
      <c r="I50" s="478"/>
      <c r="K50">
        <f>H48*I48</f>
        <v>1.3279000000000001</v>
      </c>
    </row>
    <row r="51" spans="1:11" ht="15" customHeight="1" x14ac:dyDescent="0.25">
      <c r="A51" s="478"/>
      <c r="B51" s="478"/>
      <c r="C51" s="38" t="s">
        <v>16</v>
      </c>
      <c r="D51" s="39"/>
      <c r="E51" s="17">
        <v>2E-3</v>
      </c>
      <c r="F51" s="22">
        <v>1</v>
      </c>
      <c r="G51" s="19">
        <f t="shared" si="2"/>
        <v>2E-3</v>
      </c>
      <c r="H51" s="480"/>
      <c r="I51" s="478"/>
      <c r="K51">
        <f t="shared" ref="K51:K70" si="3">H50*I50</f>
        <v>0</v>
      </c>
    </row>
    <row r="52" spans="1:11" ht="15" customHeight="1" x14ac:dyDescent="0.25">
      <c r="A52" s="478"/>
      <c r="B52" s="478"/>
      <c r="C52" s="481" t="s">
        <v>17</v>
      </c>
      <c r="D52" s="481"/>
      <c r="E52" s="17">
        <v>1E-3</v>
      </c>
      <c r="F52" s="18">
        <v>10</v>
      </c>
      <c r="G52" s="19">
        <f t="shared" si="2"/>
        <v>0.01</v>
      </c>
      <c r="H52" s="480"/>
      <c r="I52" s="478"/>
      <c r="K52">
        <f t="shared" si="3"/>
        <v>0</v>
      </c>
    </row>
    <row r="53" spans="1:11" ht="15" customHeight="1" x14ac:dyDescent="0.25">
      <c r="A53" s="478" t="s">
        <v>25</v>
      </c>
      <c r="B53" s="478"/>
      <c r="C53" s="482" t="s">
        <v>31</v>
      </c>
      <c r="D53" s="482"/>
      <c r="E53" s="387">
        <v>0.1</v>
      </c>
      <c r="F53" s="14">
        <v>11.98</v>
      </c>
      <c r="G53" s="15">
        <f t="shared" si="2"/>
        <v>1.1980000000000002</v>
      </c>
      <c r="H53" s="480">
        <f>SUM(G53:G57)</f>
        <v>1.2400000000000002</v>
      </c>
      <c r="I53" s="478">
        <v>1</v>
      </c>
      <c r="K53">
        <f t="shared" si="3"/>
        <v>0</v>
      </c>
    </row>
    <row r="54" spans="1:11" x14ac:dyDescent="0.25">
      <c r="A54" s="478"/>
      <c r="B54" s="478"/>
      <c r="C54" s="465" t="s">
        <v>20</v>
      </c>
      <c r="D54" s="465"/>
      <c r="E54" s="17">
        <v>5.0000000000000001E-3</v>
      </c>
      <c r="F54" s="18">
        <v>2.5</v>
      </c>
      <c r="G54" s="19">
        <f t="shared" si="2"/>
        <v>1.2500000000000001E-2</v>
      </c>
      <c r="H54" s="480"/>
      <c r="I54" s="478"/>
      <c r="K54">
        <f t="shared" si="3"/>
        <v>1.2400000000000002</v>
      </c>
    </row>
    <row r="55" spans="1:11" x14ac:dyDescent="0.25">
      <c r="A55" s="478"/>
      <c r="B55" s="478"/>
      <c r="C55" s="465" t="s">
        <v>15</v>
      </c>
      <c r="D55" s="465"/>
      <c r="E55" s="17">
        <v>5.0000000000000001E-3</v>
      </c>
      <c r="F55" s="18">
        <v>3.5</v>
      </c>
      <c r="G55" s="19">
        <f t="shared" si="2"/>
        <v>1.7500000000000002E-2</v>
      </c>
      <c r="H55" s="480"/>
      <c r="I55" s="478"/>
      <c r="K55">
        <f t="shared" si="3"/>
        <v>0</v>
      </c>
    </row>
    <row r="56" spans="1:11" x14ac:dyDescent="0.25">
      <c r="A56" s="478"/>
      <c r="B56" s="478"/>
      <c r="C56" s="38" t="s">
        <v>16</v>
      </c>
      <c r="D56" s="39"/>
      <c r="E56" s="17">
        <v>2E-3</v>
      </c>
      <c r="F56" s="22">
        <v>1</v>
      </c>
      <c r="G56" s="19">
        <f t="shared" si="2"/>
        <v>2E-3</v>
      </c>
      <c r="H56" s="480"/>
      <c r="I56" s="478"/>
      <c r="K56">
        <f t="shared" si="3"/>
        <v>0</v>
      </c>
    </row>
    <row r="57" spans="1:11" x14ac:dyDescent="0.25">
      <c r="A57" s="478"/>
      <c r="B57" s="478"/>
      <c r="C57" s="481" t="s">
        <v>17</v>
      </c>
      <c r="D57" s="481"/>
      <c r="E57" s="17">
        <v>1E-3</v>
      </c>
      <c r="F57" s="18">
        <v>10</v>
      </c>
      <c r="G57" s="19">
        <f t="shared" si="2"/>
        <v>0.01</v>
      </c>
      <c r="H57" s="480"/>
      <c r="I57" s="478"/>
      <c r="K57">
        <f t="shared" si="3"/>
        <v>0</v>
      </c>
    </row>
    <row r="58" spans="1:11" ht="15" customHeight="1" x14ac:dyDescent="0.25">
      <c r="A58" s="473" t="s">
        <v>32</v>
      </c>
      <c r="B58" s="473"/>
      <c r="C58" s="474" t="s">
        <v>33</v>
      </c>
      <c r="D58" s="474"/>
      <c r="E58" s="13">
        <v>0.02</v>
      </c>
      <c r="F58" s="14">
        <v>4.9800000000000004</v>
      </c>
      <c r="G58" s="15">
        <f t="shared" si="2"/>
        <v>9.9600000000000008E-2</v>
      </c>
      <c r="H58" s="483">
        <f>SUM(G58:G65)</f>
        <v>1.0397999999999998</v>
      </c>
      <c r="I58" s="473">
        <v>2</v>
      </c>
      <c r="K58">
        <f t="shared" si="3"/>
        <v>0</v>
      </c>
    </row>
    <row r="59" spans="1:11" x14ac:dyDescent="0.25">
      <c r="A59" s="473"/>
      <c r="B59" s="473"/>
      <c r="C59" s="465" t="s">
        <v>34</v>
      </c>
      <c r="D59" s="465"/>
      <c r="E59" s="17">
        <v>0.01</v>
      </c>
      <c r="F59" s="18">
        <v>6.99</v>
      </c>
      <c r="G59" s="19">
        <f t="shared" si="2"/>
        <v>6.9900000000000004E-2</v>
      </c>
      <c r="H59" s="483"/>
      <c r="I59" s="473"/>
      <c r="K59">
        <f t="shared" si="3"/>
        <v>2.0795999999999997</v>
      </c>
    </row>
    <row r="60" spans="1:11" x14ac:dyDescent="0.25">
      <c r="A60" s="473"/>
      <c r="B60" s="473"/>
      <c r="C60" s="490" t="s">
        <v>35</v>
      </c>
      <c r="D60" s="490"/>
      <c r="E60" s="26">
        <v>0.01</v>
      </c>
      <c r="F60" s="27">
        <v>11.19</v>
      </c>
      <c r="G60" s="19">
        <f t="shared" si="2"/>
        <v>0.1119</v>
      </c>
      <c r="H60" s="483"/>
      <c r="I60" s="473"/>
      <c r="K60">
        <f t="shared" si="3"/>
        <v>0</v>
      </c>
    </row>
    <row r="61" spans="1:11" ht="15" customHeight="1" x14ac:dyDescent="0.25">
      <c r="A61" s="473"/>
      <c r="B61" s="473"/>
      <c r="C61" s="490" t="s">
        <v>36</v>
      </c>
      <c r="D61" s="490"/>
      <c r="E61" s="26">
        <v>0.02</v>
      </c>
      <c r="F61" s="27">
        <v>15.39</v>
      </c>
      <c r="G61" s="19">
        <f t="shared" si="2"/>
        <v>0.30780000000000002</v>
      </c>
      <c r="H61" s="483"/>
      <c r="I61" s="473"/>
      <c r="K61">
        <f t="shared" si="3"/>
        <v>0</v>
      </c>
    </row>
    <row r="62" spans="1:11" x14ac:dyDescent="0.25">
      <c r="A62" s="473"/>
      <c r="B62" s="473"/>
      <c r="C62" s="490" t="s">
        <v>37</v>
      </c>
      <c r="D62" s="490"/>
      <c r="E62" s="26">
        <v>0.02</v>
      </c>
      <c r="F62" s="27">
        <v>9.9499999999999993</v>
      </c>
      <c r="G62" s="19">
        <f t="shared" si="2"/>
        <v>0.19899999999999998</v>
      </c>
      <c r="H62" s="483"/>
      <c r="I62" s="473"/>
      <c r="K62">
        <f t="shared" si="3"/>
        <v>0</v>
      </c>
    </row>
    <row r="63" spans="1:11" ht="15" customHeight="1" x14ac:dyDescent="0.25">
      <c r="A63" s="473"/>
      <c r="B63" s="473"/>
      <c r="C63" s="501" t="s">
        <v>38</v>
      </c>
      <c r="D63" s="501"/>
      <c r="E63" s="390">
        <v>0.02</v>
      </c>
      <c r="F63" s="18">
        <v>11.98</v>
      </c>
      <c r="G63" s="19">
        <f t="shared" si="2"/>
        <v>0.23960000000000001</v>
      </c>
      <c r="H63" s="483"/>
      <c r="I63" s="473"/>
      <c r="K63">
        <f t="shared" si="3"/>
        <v>0</v>
      </c>
    </row>
    <row r="64" spans="1:11" ht="15" customHeight="1" x14ac:dyDescent="0.25">
      <c r="A64" s="473"/>
      <c r="B64" s="473"/>
      <c r="C64" s="38" t="s">
        <v>16</v>
      </c>
      <c r="D64" s="39"/>
      <c r="E64" s="17">
        <v>2E-3</v>
      </c>
      <c r="F64" s="22">
        <v>1</v>
      </c>
      <c r="G64" s="19">
        <f t="shared" si="2"/>
        <v>2E-3</v>
      </c>
      <c r="H64" s="483"/>
      <c r="I64" s="473"/>
      <c r="K64">
        <f t="shared" si="3"/>
        <v>0</v>
      </c>
    </row>
    <row r="65" spans="1:11" x14ac:dyDescent="0.25">
      <c r="A65" s="473"/>
      <c r="B65" s="473"/>
      <c r="C65" s="481" t="s">
        <v>17</v>
      </c>
      <c r="D65" s="481"/>
      <c r="E65" s="17">
        <v>1E-3</v>
      </c>
      <c r="F65" s="18">
        <v>10</v>
      </c>
      <c r="G65" s="19">
        <f t="shared" si="2"/>
        <v>0.01</v>
      </c>
      <c r="H65" s="483"/>
      <c r="I65" s="473"/>
      <c r="K65">
        <f t="shared" si="3"/>
        <v>0</v>
      </c>
    </row>
    <row r="66" spans="1:11" ht="15" customHeight="1" x14ac:dyDescent="0.25">
      <c r="A66" s="473" t="s">
        <v>39</v>
      </c>
      <c r="B66" s="473"/>
      <c r="C66" s="482" t="s">
        <v>31</v>
      </c>
      <c r="D66" s="482"/>
      <c r="E66" s="387">
        <v>0.1</v>
      </c>
      <c r="F66" s="14">
        <v>11.98</v>
      </c>
      <c r="G66" s="15">
        <f t="shared" si="2"/>
        <v>1.1980000000000002</v>
      </c>
      <c r="H66" s="489">
        <f>SUM(G66:G70)</f>
        <v>1.2400000000000002</v>
      </c>
      <c r="I66" s="473">
        <v>1</v>
      </c>
      <c r="K66">
        <f t="shared" si="3"/>
        <v>0</v>
      </c>
    </row>
    <row r="67" spans="1:11" x14ac:dyDescent="0.25">
      <c r="A67" s="473"/>
      <c r="B67" s="473"/>
      <c r="C67" s="465" t="s">
        <v>20</v>
      </c>
      <c r="D67" s="465"/>
      <c r="E67" s="17">
        <v>5.0000000000000001E-3</v>
      </c>
      <c r="F67" s="18">
        <v>2.5</v>
      </c>
      <c r="G67" s="19">
        <f t="shared" si="2"/>
        <v>1.2500000000000001E-2</v>
      </c>
      <c r="H67" s="489"/>
      <c r="I67" s="473"/>
      <c r="K67">
        <f t="shared" si="3"/>
        <v>1.2400000000000002</v>
      </c>
    </row>
    <row r="68" spans="1:11" x14ac:dyDescent="0.25">
      <c r="A68" s="473"/>
      <c r="B68" s="473"/>
      <c r="C68" s="465" t="s">
        <v>15</v>
      </c>
      <c r="D68" s="465"/>
      <c r="E68" s="17">
        <v>5.0000000000000001E-3</v>
      </c>
      <c r="F68" s="18">
        <v>3.5</v>
      </c>
      <c r="G68" s="19">
        <f t="shared" si="2"/>
        <v>1.7500000000000002E-2</v>
      </c>
      <c r="H68" s="489"/>
      <c r="I68" s="473"/>
      <c r="K68">
        <f t="shared" si="3"/>
        <v>0</v>
      </c>
    </row>
    <row r="69" spans="1:11" x14ac:dyDescent="0.25">
      <c r="A69" s="473"/>
      <c r="B69" s="473"/>
      <c r="C69" s="38" t="s">
        <v>16</v>
      </c>
      <c r="D69" s="39"/>
      <c r="E69" s="17">
        <v>2E-3</v>
      </c>
      <c r="F69" s="22">
        <v>1</v>
      </c>
      <c r="G69" s="19">
        <f t="shared" si="2"/>
        <v>2E-3</v>
      </c>
      <c r="H69" s="489"/>
      <c r="I69" s="473"/>
      <c r="K69">
        <f t="shared" si="3"/>
        <v>0</v>
      </c>
    </row>
    <row r="70" spans="1:11" x14ac:dyDescent="0.25">
      <c r="A70" s="473"/>
      <c r="B70" s="473"/>
      <c r="C70" s="481" t="s">
        <v>17</v>
      </c>
      <c r="D70" s="481"/>
      <c r="E70" s="17">
        <v>1E-3</v>
      </c>
      <c r="F70" s="18">
        <v>10</v>
      </c>
      <c r="G70" s="19">
        <f t="shared" si="2"/>
        <v>0.01</v>
      </c>
      <c r="H70" s="489"/>
      <c r="I70" s="473"/>
      <c r="K70">
        <f t="shared" si="3"/>
        <v>0</v>
      </c>
    </row>
    <row r="71" spans="1:11" ht="15" customHeight="1" x14ac:dyDescent="0.25">
      <c r="A71" s="491"/>
      <c r="B71" s="491"/>
      <c r="C71" s="491"/>
      <c r="D71" s="491"/>
      <c r="E71" s="491"/>
      <c r="F71" s="491"/>
      <c r="G71" s="491"/>
      <c r="H71" s="491"/>
      <c r="I71" s="32">
        <f>SUM(I48:I70)</f>
        <v>5</v>
      </c>
      <c r="K71" s="33">
        <f>SUM(K50:K70)</f>
        <v>5.8875000000000002</v>
      </c>
    </row>
    <row r="72" spans="1:11" ht="15" customHeight="1" x14ac:dyDescent="0.25">
      <c r="A72" s="34"/>
      <c r="B72" s="34"/>
      <c r="C72" s="34"/>
      <c r="D72" s="34"/>
      <c r="E72" s="34"/>
      <c r="F72" s="34"/>
      <c r="G72" s="34"/>
      <c r="H72" s="34"/>
      <c r="I72" s="35"/>
    </row>
    <row r="73" spans="1:11" ht="27" customHeight="1" x14ac:dyDescent="0.35">
      <c r="A73" s="4" t="s">
        <v>40</v>
      </c>
      <c r="B73" s="1"/>
      <c r="C73" s="2"/>
      <c r="D73" s="1"/>
      <c r="E73" s="34"/>
      <c r="F73" s="34"/>
      <c r="G73" s="34"/>
      <c r="H73" s="34"/>
      <c r="I73" s="35"/>
    </row>
    <row r="74" spans="1:11" ht="15" customHeight="1" x14ac:dyDescent="0.25">
      <c r="A74" s="469" t="s">
        <v>1</v>
      </c>
      <c r="B74" s="469"/>
      <c r="C74" s="470" t="s">
        <v>2</v>
      </c>
      <c r="D74" s="470"/>
      <c r="E74" s="5" t="s">
        <v>3</v>
      </c>
      <c r="F74" s="6" t="s">
        <v>4</v>
      </c>
      <c r="G74" s="471" t="s">
        <v>5</v>
      </c>
      <c r="H74" s="7" t="s">
        <v>6</v>
      </c>
      <c r="I74" s="8" t="s">
        <v>7</v>
      </c>
    </row>
    <row r="75" spans="1:11" x14ac:dyDescent="0.25">
      <c r="A75" s="472" t="s">
        <v>8</v>
      </c>
      <c r="B75" s="472"/>
      <c r="C75" s="470"/>
      <c r="D75" s="470"/>
      <c r="E75" s="9" t="s">
        <v>9</v>
      </c>
      <c r="F75" s="10" t="s">
        <v>10</v>
      </c>
      <c r="G75" s="471"/>
      <c r="H75" s="11" t="s">
        <v>1</v>
      </c>
      <c r="I75" s="12" t="s">
        <v>11</v>
      </c>
    </row>
    <row r="76" spans="1:11" ht="15" customHeight="1" x14ac:dyDescent="0.25">
      <c r="A76" s="478" t="s">
        <v>41</v>
      </c>
      <c r="B76" s="478"/>
      <c r="C76" s="482" t="s">
        <v>42</v>
      </c>
      <c r="D76" s="482"/>
      <c r="E76" s="387">
        <v>0.11</v>
      </c>
      <c r="F76" s="14">
        <v>6.8760000000000003</v>
      </c>
      <c r="G76" s="15">
        <f t="shared" ref="G76:G105" si="4">(E76*F76)</f>
        <v>0.75636000000000003</v>
      </c>
      <c r="H76" s="480">
        <f>SUM(G76:G79)</f>
        <v>0.78086</v>
      </c>
      <c r="I76" s="478">
        <v>4</v>
      </c>
    </row>
    <row r="77" spans="1:11" ht="15" customHeight="1" x14ac:dyDescent="0.25">
      <c r="A77" s="478"/>
      <c r="B77" s="478"/>
      <c r="C77" s="40" t="s">
        <v>20</v>
      </c>
      <c r="D77" s="40"/>
      <c r="E77" s="41">
        <v>5.0000000000000001E-3</v>
      </c>
      <c r="F77" s="22">
        <v>2.5</v>
      </c>
      <c r="G77" s="15">
        <f t="shared" si="4"/>
        <v>1.2500000000000001E-2</v>
      </c>
      <c r="H77" s="480"/>
      <c r="I77" s="478"/>
      <c r="K77">
        <f t="shared" ref="K77:K105" si="5">H76*I76</f>
        <v>3.12344</v>
      </c>
    </row>
    <row r="78" spans="1:11" ht="15" customHeight="1" x14ac:dyDescent="0.25">
      <c r="A78" s="478"/>
      <c r="B78" s="478"/>
      <c r="C78" s="38" t="s">
        <v>16</v>
      </c>
      <c r="D78" s="39"/>
      <c r="E78" s="17">
        <v>2E-3</v>
      </c>
      <c r="F78" s="22">
        <v>1</v>
      </c>
      <c r="G78" s="19">
        <f t="shared" si="4"/>
        <v>2E-3</v>
      </c>
      <c r="H78" s="480"/>
      <c r="I78" s="478"/>
      <c r="K78">
        <f t="shared" si="5"/>
        <v>0</v>
      </c>
    </row>
    <row r="79" spans="1:11" x14ac:dyDescent="0.25">
      <c r="A79" s="478"/>
      <c r="B79" s="478"/>
      <c r="C79" s="481" t="s">
        <v>17</v>
      </c>
      <c r="D79" s="481"/>
      <c r="E79" s="17">
        <v>1E-3</v>
      </c>
      <c r="F79" s="18">
        <v>10</v>
      </c>
      <c r="G79" s="19">
        <f t="shared" si="4"/>
        <v>0.01</v>
      </c>
      <c r="H79" s="480"/>
      <c r="I79" s="478"/>
      <c r="K79">
        <f t="shared" si="5"/>
        <v>0</v>
      </c>
    </row>
    <row r="80" spans="1:11" ht="15" customHeight="1" thickBot="1" x14ac:dyDescent="0.3">
      <c r="A80" s="478" t="s">
        <v>43</v>
      </c>
      <c r="B80" s="478"/>
      <c r="C80" s="482" t="s">
        <v>42</v>
      </c>
      <c r="D80" s="482"/>
      <c r="E80" s="387">
        <v>0.1</v>
      </c>
      <c r="F80" s="14">
        <f>F76</f>
        <v>6.8760000000000003</v>
      </c>
      <c r="G80" s="15">
        <f t="shared" si="4"/>
        <v>0.6876000000000001</v>
      </c>
      <c r="H80" s="480">
        <f>SUM(G80:G85)</f>
        <v>0.7298</v>
      </c>
      <c r="I80" s="478">
        <v>1</v>
      </c>
      <c r="K80">
        <f t="shared" si="5"/>
        <v>0</v>
      </c>
    </row>
    <row r="81" spans="1:11" ht="15" customHeight="1" thickBot="1" x14ac:dyDescent="0.3">
      <c r="A81" s="478"/>
      <c r="B81" s="478"/>
      <c r="C81" s="484" t="s">
        <v>332</v>
      </c>
      <c r="D81" s="485"/>
      <c r="E81" s="388">
        <v>0.04</v>
      </c>
      <c r="F81" s="65">
        <v>0.01</v>
      </c>
      <c r="G81" s="15">
        <f t="shared" si="4"/>
        <v>4.0000000000000002E-4</v>
      </c>
      <c r="H81" s="480"/>
      <c r="I81" s="478"/>
    </row>
    <row r="82" spans="1:11" ht="15" customHeight="1" thickBot="1" x14ac:dyDescent="0.3">
      <c r="A82" s="478"/>
      <c r="B82" s="478"/>
      <c r="C82" s="465" t="s">
        <v>14</v>
      </c>
      <c r="D82" s="465"/>
      <c r="E82" s="17">
        <v>3.0000000000000001E-3</v>
      </c>
      <c r="F82" s="18">
        <v>4.0999999999999996</v>
      </c>
      <c r="G82" s="19">
        <f t="shared" si="4"/>
        <v>1.2299999999999998E-2</v>
      </c>
      <c r="H82" s="480"/>
      <c r="I82" s="478"/>
      <c r="K82">
        <f>H80*I80</f>
        <v>0.7298</v>
      </c>
    </row>
    <row r="83" spans="1:11" ht="15" customHeight="1" x14ac:dyDescent="0.25">
      <c r="A83" s="478"/>
      <c r="B83" s="478"/>
      <c r="C83" s="465" t="s">
        <v>15</v>
      </c>
      <c r="D83" s="465"/>
      <c r="E83" s="17">
        <v>5.0000000000000001E-3</v>
      </c>
      <c r="F83" s="18">
        <v>3.5</v>
      </c>
      <c r="G83" s="19">
        <f t="shared" si="4"/>
        <v>1.7500000000000002E-2</v>
      </c>
      <c r="H83" s="480"/>
      <c r="I83" s="478"/>
      <c r="K83">
        <f t="shared" si="5"/>
        <v>0</v>
      </c>
    </row>
    <row r="84" spans="1:11" ht="15" customHeight="1" x14ac:dyDescent="0.25">
      <c r="A84" s="478"/>
      <c r="B84" s="478"/>
      <c r="C84" s="38" t="s">
        <v>16</v>
      </c>
      <c r="D84" s="39"/>
      <c r="E84" s="17">
        <v>2E-3</v>
      </c>
      <c r="F84" s="22">
        <v>1</v>
      </c>
      <c r="G84" s="19">
        <f t="shared" si="4"/>
        <v>2E-3</v>
      </c>
      <c r="H84" s="480"/>
      <c r="I84" s="478"/>
      <c r="K84">
        <f t="shared" si="5"/>
        <v>0</v>
      </c>
    </row>
    <row r="85" spans="1:11" x14ac:dyDescent="0.25">
      <c r="A85" s="478"/>
      <c r="B85" s="478"/>
      <c r="C85" s="481" t="s">
        <v>17</v>
      </c>
      <c r="D85" s="481"/>
      <c r="E85" s="17">
        <v>1E-3</v>
      </c>
      <c r="F85" s="18">
        <v>10</v>
      </c>
      <c r="G85" s="19">
        <f t="shared" si="4"/>
        <v>0.01</v>
      </c>
      <c r="H85" s="480"/>
      <c r="I85" s="478"/>
      <c r="K85">
        <f t="shared" si="5"/>
        <v>0</v>
      </c>
    </row>
    <row r="86" spans="1:11" ht="15" customHeight="1" x14ac:dyDescent="0.25">
      <c r="A86" s="492" t="s">
        <v>44</v>
      </c>
      <c r="B86" s="492"/>
      <c r="C86" s="493" t="s">
        <v>45</v>
      </c>
      <c r="D86" s="493"/>
      <c r="E86" s="391">
        <v>0.11</v>
      </c>
      <c r="F86" s="24">
        <f>F94</f>
        <v>12.875999999999999</v>
      </c>
      <c r="G86" s="25">
        <f t="shared" si="4"/>
        <v>1.4163599999999998</v>
      </c>
      <c r="H86" s="494">
        <f>SUM(G86:G93)</f>
        <v>1.5061799999999999</v>
      </c>
      <c r="I86" s="495">
        <v>1</v>
      </c>
      <c r="K86">
        <f t="shared" si="5"/>
        <v>0</v>
      </c>
    </row>
    <row r="87" spans="1:11" x14ac:dyDescent="0.25">
      <c r="A87" s="492"/>
      <c r="B87" s="492"/>
      <c r="C87" s="496" t="s">
        <v>14</v>
      </c>
      <c r="D87" s="496"/>
      <c r="E87" s="392">
        <v>3.0000000000000001E-3</v>
      </c>
      <c r="F87" s="27">
        <v>4.0999999999999996</v>
      </c>
      <c r="G87" s="28">
        <f t="shared" si="4"/>
        <v>1.2299999999999998E-2</v>
      </c>
      <c r="H87" s="494"/>
      <c r="I87" s="495"/>
      <c r="K87">
        <f t="shared" si="5"/>
        <v>1.5061799999999999</v>
      </c>
    </row>
    <row r="88" spans="1:11" ht="15.75" thickBot="1" x14ac:dyDescent="0.3">
      <c r="A88" s="492"/>
      <c r="B88" s="492"/>
      <c r="C88" s="393" t="s">
        <v>46</v>
      </c>
      <c r="D88" s="394"/>
      <c r="E88" s="392">
        <v>5.0000000000000001E-3</v>
      </c>
      <c r="F88" s="27">
        <v>5.04</v>
      </c>
      <c r="G88" s="28">
        <f t="shared" si="4"/>
        <v>2.52E-2</v>
      </c>
      <c r="H88" s="494"/>
      <c r="I88" s="495"/>
      <c r="K88">
        <f t="shared" si="5"/>
        <v>0</v>
      </c>
    </row>
    <row r="89" spans="1:11" ht="15.75" thickBot="1" x14ac:dyDescent="0.3">
      <c r="A89" s="492"/>
      <c r="B89" s="492"/>
      <c r="C89" s="499" t="s">
        <v>47</v>
      </c>
      <c r="D89" s="500"/>
      <c r="E89" s="392">
        <v>2E-3</v>
      </c>
      <c r="F89" s="31">
        <v>5.16</v>
      </c>
      <c r="G89" s="28">
        <f t="shared" si="4"/>
        <v>1.0320000000000001E-2</v>
      </c>
      <c r="H89" s="494"/>
      <c r="I89" s="495"/>
      <c r="K89">
        <f t="shared" si="5"/>
        <v>0</v>
      </c>
    </row>
    <row r="90" spans="1:11" ht="15.75" thickBot="1" x14ac:dyDescent="0.3">
      <c r="A90" s="492"/>
      <c r="B90" s="492"/>
      <c r="C90" s="499" t="s">
        <v>20</v>
      </c>
      <c r="D90" s="500"/>
      <c r="E90" s="395">
        <v>5.0000000000000001E-3</v>
      </c>
      <c r="F90" s="31">
        <v>2.5</v>
      </c>
      <c r="G90" s="25">
        <f t="shared" si="4"/>
        <v>1.2500000000000001E-2</v>
      </c>
      <c r="H90" s="494"/>
      <c r="I90" s="495"/>
      <c r="K90">
        <f t="shared" si="5"/>
        <v>0</v>
      </c>
    </row>
    <row r="91" spans="1:11" ht="15.75" thickBot="1" x14ac:dyDescent="0.3">
      <c r="A91" s="492"/>
      <c r="B91" s="492"/>
      <c r="C91" s="496" t="s">
        <v>15</v>
      </c>
      <c r="D91" s="496"/>
      <c r="E91" s="392">
        <v>5.0000000000000001E-3</v>
      </c>
      <c r="F91" s="27">
        <v>3.5</v>
      </c>
      <c r="G91" s="28">
        <f t="shared" si="4"/>
        <v>1.7500000000000002E-2</v>
      </c>
      <c r="H91" s="494"/>
      <c r="I91" s="495"/>
      <c r="K91">
        <f t="shared" si="5"/>
        <v>0</v>
      </c>
    </row>
    <row r="92" spans="1:11" x14ac:dyDescent="0.25">
      <c r="A92" s="492"/>
      <c r="B92" s="492"/>
      <c r="C92" s="396" t="s">
        <v>16</v>
      </c>
      <c r="D92" s="397"/>
      <c r="E92" s="392">
        <v>2E-3</v>
      </c>
      <c r="F92" s="31">
        <v>1</v>
      </c>
      <c r="G92" s="28">
        <f t="shared" si="4"/>
        <v>2E-3</v>
      </c>
      <c r="H92" s="494"/>
      <c r="I92" s="495"/>
      <c r="K92">
        <f t="shared" si="5"/>
        <v>0</v>
      </c>
    </row>
    <row r="93" spans="1:11" x14ac:dyDescent="0.25">
      <c r="A93" s="492"/>
      <c r="B93" s="492"/>
      <c r="C93" s="497" t="s">
        <v>17</v>
      </c>
      <c r="D93" s="497"/>
      <c r="E93" s="392">
        <v>1E-3</v>
      </c>
      <c r="F93" s="27">
        <v>10</v>
      </c>
      <c r="G93" s="28">
        <f t="shared" si="4"/>
        <v>0.01</v>
      </c>
      <c r="H93" s="494"/>
      <c r="I93" s="495"/>
      <c r="K93">
        <f t="shared" si="5"/>
        <v>0</v>
      </c>
    </row>
    <row r="94" spans="1:11" ht="15" customHeight="1" thickBot="1" x14ac:dyDescent="0.3">
      <c r="A94" s="478" t="s">
        <v>48</v>
      </c>
      <c r="B94" s="478"/>
      <c r="C94" s="482" t="s">
        <v>45</v>
      </c>
      <c r="D94" s="482"/>
      <c r="E94" s="387">
        <v>0.1</v>
      </c>
      <c r="F94" s="14">
        <v>12.875999999999999</v>
      </c>
      <c r="G94" s="15">
        <f t="shared" si="4"/>
        <v>1.2876000000000001</v>
      </c>
      <c r="H94" s="494">
        <f>SUM(G94:G100)</f>
        <v>1.3423</v>
      </c>
      <c r="I94" s="478">
        <v>2</v>
      </c>
      <c r="K94">
        <f t="shared" si="5"/>
        <v>0</v>
      </c>
    </row>
    <row r="95" spans="1:11" ht="15" customHeight="1" thickBot="1" x14ac:dyDescent="0.3">
      <c r="A95" s="478"/>
      <c r="B95" s="478"/>
      <c r="C95" s="484" t="s">
        <v>332</v>
      </c>
      <c r="D95" s="485"/>
      <c r="E95" s="388">
        <v>0.04</v>
      </c>
      <c r="F95" s="65">
        <v>0.01</v>
      </c>
      <c r="G95" s="115">
        <f t="shared" si="4"/>
        <v>4.0000000000000002E-4</v>
      </c>
      <c r="H95" s="494"/>
      <c r="I95" s="478"/>
    </row>
    <row r="96" spans="1:11" ht="15" customHeight="1" thickBot="1" x14ac:dyDescent="0.3">
      <c r="A96" s="478"/>
      <c r="B96" s="478"/>
      <c r="C96" s="465" t="s">
        <v>14</v>
      </c>
      <c r="D96" s="465"/>
      <c r="E96" s="17">
        <v>3.0000000000000001E-3</v>
      </c>
      <c r="F96" s="18">
        <v>4.0999999999999996</v>
      </c>
      <c r="G96" s="19">
        <f t="shared" si="4"/>
        <v>1.2299999999999998E-2</v>
      </c>
      <c r="H96" s="494"/>
      <c r="I96" s="478"/>
      <c r="K96">
        <f>H94*I94</f>
        <v>2.6846000000000001</v>
      </c>
    </row>
    <row r="97" spans="1:11" ht="15" customHeight="1" x14ac:dyDescent="0.25">
      <c r="A97" s="478"/>
      <c r="B97" s="478"/>
      <c r="C97" s="465" t="s">
        <v>15</v>
      </c>
      <c r="D97" s="465"/>
      <c r="E97" s="17">
        <v>5.0000000000000001E-3</v>
      </c>
      <c r="F97" s="18">
        <v>3.5</v>
      </c>
      <c r="G97" s="19">
        <f t="shared" si="4"/>
        <v>1.7500000000000002E-2</v>
      </c>
      <c r="H97" s="494"/>
      <c r="I97" s="478"/>
      <c r="K97">
        <f t="shared" si="5"/>
        <v>0</v>
      </c>
    </row>
    <row r="98" spans="1:11" ht="15" customHeight="1" x14ac:dyDescent="0.25">
      <c r="A98" s="478"/>
      <c r="B98" s="478"/>
      <c r="C98" s="46" t="s">
        <v>20</v>
      </c>
      <c r="D98" s="46"/>
      <c r="E98" s="47">
        <v>5.0000000000000001E-3</v>
      </c>
      <c r="F98" s="31">
        <v>2.5</v>
      </c>
      <c r="G98" s="25">
        <f t="shared" si="4"/>
        <v>1.2500000000000001E-2</v>
      </c>
      <c r="H98" s="494"/>
      <c r="I98" s="478"/>
      <c r="K98">
        <f t="shared" si="5"/>
        <v>0</v>
      </c>
    </row>
    <row r="99" spans="1:11" ht="15" customHeight="1" x14ac:dyDescent="0.25">
      <c r="A99" s="478"/>
      <c r="B99" s="478"/>
      <c r="C99" s="48" t="s">
        <v>16</v>
      </c>
      <c r="D99" s="49"/>
      <c r="E99" s="26">
        <v>2E-3</v>
      </c>
      <c r="F99" s="31">
        <v>1</v>
      </c>
      <c r="G99" s="28">
        <f t="shared" si="4"/>
        <v>2E-3</v>
      </c>
      <c r="H99" s="494"/>
      <c r="I99" s="478"/>
      <c r="K99">
        <f t="shared" si="5"/>
        <v>0</v>
      </c>
    </row>
    <row r="100" spans="1:11" x14ac:dyDescent="0.25">
      <c r="A100" s="478"/>
      <c r="B100" s="478"/>
      <c r="C100" s="498" t="s">
        <v>17</v>
      </c>
      <c r="D100" s="498"/>
      <c r="E100" s="26">
        <v>1E-3</v>
      </c>
      <c r="F100" s="27">
        <v>10</v>
      </c>
      <c r="G100" s="28">
        <f t="shared" si="4"/>
        <v>0.01</v>
      </c>
      <c r="H100" s="494"/>
      <c r="I100" s="478"/>
      <c r="K100">
        <f t="shared" si="5"/>
        <v>0</v>
      </c>
    </row>
    <row r="101" spans="1:11" ht="15" customHeight="1" x14ac:dyDescent="0.25">
      <c r="A101" s="473" t="s">
        <v>49</v>
      </c>
      <c r="B101" s="473"/>
      <c r="C101" s="486" t="s">
        <v>45</v>
      </c>
      <c r="D101" s="486"/>
      <c r="E101" s="389">
        <v>0.11</v>
      </c>
      <c r="F101" s="24">
        <f>F94</f>
        <v>12.875999999999999</v>
      </c>
      <c r="G101" s="25">
        <f t="shared" si="4"/>
        <v>1.4163599999999998</v>
      </c>
      <c r="H101" s="489">
        <f>SUM(G101:G105)</f>
        <v>1.4583599999999999</v>
      </c>
      <c r="I101" s="473">
        <v>1</v>
      </c>
      <c r="K101">
        <f t="shared" si="5"/>
        <v>0</v>
      </c>
    </row>
    <row r="102" spans="1:11" ht="15" customHeight="1" x14ac:dyDescent="0.25">
      <c r="A102" s="473"/>
      <c r="B102" s="473"/>
      <c r="C102" s="490" t="s">
        <v>15</v>
      </c>
      <c r="D102" s="490"/>
      <c r="E102" s="26">
        <v>5.0000000000000001E-3</v>
      </c>
      <c r="F102" s="27">
        <v>3.5</v>
      </c>
      <c r="G102" s="28">
        <f t="shared" si="4"/>
        <v>1.7500000000000002E-2</v>
      </c>
      <c r="H102" s="489"/>
      <c r="I102" s="473"/>
      <c r="K102">
        <f t="shared" si="5"/>
        <v>1.4583599999999999</v>
      </c>
    </row>
    <row r="103" spans="1:11" ht="15" customHeight="1" x14ac:dyDescent="0.25">
      <c r="A103" s="473"/>
      <c r="B103" s="473"/>
      <c r="C103" s="46" t="s">
        <v>20</v>
      </c>
      <c r="D103" s="46"/>
      <c r="E103" s="47">
        <v>5.0000000000000001E-3</v>
      </c>
      <c r="F103" s="31">
        <v>2.5</v>
      </c>
      <c r="G103" s="25">
        <f t="shared" si="4"/>
        <v>1.2500000000000001E-2</v>
      </c>
      <c r="H103" s="489"/>
      <c r="I103" s="473"/>
      <c r="K103">
        <f t="shared" si="5"/>
        <v>0</v>
      </c>
    </row>
    <row r="104" spans="1:11" ht="15" customHeight="1" x14ac:dyDescent="0.25">
      <c r="A104" s="473"/>
      <c r="B104" s="473"/>
      <c r="C104" s="38" t="s">
        <v>16</v>
      </c>
      <c r="D104" s="382"/>
      <c r="E104" s="17">
        <v>2E-3</v>
      </c>
      <c r="F104" s="22">
        <v>1</v>
      </c>
      <c r="G104" s="19">
        <f t="shared" si="4"/>
        <v>2E-3</v>
      </c>
      <c r="H104" s="489"/>
      <c r="I104" s="473"/>
      <c r="K104">
        <f t="shared" si="5"/>
        <v>0</v>
      </c>
    </row>
    <row r="105" spans="1:11" x14ac:dyDescent="0.25">
      <c r="A105" s="473"/>
      <c r="B105" s="473"/>
      <c r="C105" s="481" t="s">
        <v>17</v>
      </c>
      <c r="D105" s="481"/>
      <c r="E105" s="17">
        <v>1E-3</v>
      </c>
      <c r="F105" s="18">
        <v>10</v>
      </c>
      <c r="G105" s="19">
        <f t="shared" si="4"/>
        <v>0.01</v>
      </c>
      <c r="H105" s="489"/>
      <c r="I105" s="473"/>
      <c r="K105">
        <f t="shared" si="5"/>
        <v>0</v>
      </c>
    </row>
    <row r="106" spans="1:11" x14ac:dyDescent="0.25">
      <c r="A106" s="491" t="s">
        <v>27</v>
      </c>
      <c r="B106" s="491"/>
      <c r="C106" s="491"/>
      <c r="D106" s="491"/>
      <c r="E106" s="491"/>
      <c r="F106" s="491"/>
      <c r="G106" s="491"/>
      <c r="H106" s="491"/>
      <c r="I106" s="32">
        <f>SUM(I76:I105)</f>
        <v>9</v>
      </c>
      <c r="K106" s="33">
        <f>SUM(K77:K105)</f>
        <v>9.5023799999999987</v>
      </c>
    </row>
    <row r="107" spans="1:11" x14ac:dyDescent="0.25">
      <c r="A107" s="34"/>
      <c r="B107" s="34"/>
      <c r="C107" s="34"/>
      <c r="D107" s="34"/>
      <c r="E107" s="34"/>
      <c r="F107" s="34"/>
      <c r="G107" s="34"/>
      <c r="H107" s="34"/>
      <c r="I107" s="35"/>
    </row>
    <row r="108" spans="1:11" x14ac:dyDescent="0.25">
      <c r="A108" s="34"/>
      <c r="B108" s="34"/>
      <c r="C108" s="34"/>
      <c r="D108" s="34"/>
      <c r="E108" s="34"/>
      <c r="F108" s="34"/>
      <c r="G108" s="34"/>
      <c r="H108" s="34"/>
      <c r="I108" s="35"/>
    </row>
    <row r="109" spans="1:11" ht="23.25" x14ac:dyDescent="0.35">
      <c r="A109" s="36" t="s">
        <v>50</v>
      </c>
      <c r="B109" s="34"/>
      <c r="C109" s="34"/>
      <c r="D109" s="34"/>
      <c r="E109" s="34"/>
      <c r="F109" s="34"/>
      <c r="G109" s="34"/>
      <c r="H109" s="34"/>
      <c r="I109" s="35"/>
    </row>
    <row r="110" spans="1:11" x14ac:dyDescent="0.25">
      <c r="A110" s="469" t="s">
        <v>1</v>
      </c>
      <c r="B110" s="469"/>
      <c r="C110" s="470" t="s">
        <v>2</v>
      </c>
      <c r="D110" s="470"/>
      <c r="E110" s="5" t="s">
        <v>3</v>
      </c>
      <c r="F110" s="6" t="s">
        <v>4</v>
      </c>
      <c r="G110" s="471" t="s">
        <v>5</v>
      </c>
      <c r="H110" s="7" t="s">
        <v>6</v>
      </c>
      <c r="I110" s="8" t="s">
        <v>7</v>
      </c>
    </row>
    <row r="111" spans="1:11" ht="15" customHeight="1" x14ac:dyDescent="0.25">
      <c r="A111" s="472" t="s">
        <v>8</v>
      </c>
      <c r="B111" s="472"/>
      <c r="C111" s="470"/>
      <c r="D111" s="470"/>
      <c r="E111" s="9" t="s">
        <v>9</v>
      </c>
      <c r="F111" s="10" t="s">
        <v>10</v>
      </c>
      <c r="G111" s="471"/>
      <c r="H111" s="11" t="s">
        <v>1</v>
      </c>
      <c r="I111" s="12" t="s">
        <v>11</v>
      </c>
    </row>
    <row r="112" spans="1:11" ht="15" customHeight="1" x14ac:dyDescent="0.25">
      <c r="A112" s="478" t="s">
        <v>51</v>
      </c>
      <c r="B112" s="478"/>
      <c r="C112" s="486" t="s">
        <v>52</v>
      </c>
      <c r="D112" s="486"/>
      <c r="E112" s="389">
        <v>0.11</v>
      </c>
      <c r="F112" s="24">
        <v>7.69</v>
      </c>
      <c r="G112" s="25">
        <f t="shared" ref="G112:G133" si="6">(E112*F112)</f>
        <v>0.8459000000000001</v>
      </c>
      <c r="H112" s="480">
        <f>SUM(G112:G113)</f>
        <v>0.85840000000000005</v>
      </c>
      <c r="I112" s="478">
        <v>1</v>
      </c>
      <c r="K112">
        <f>H112*I112</f>
        <v>0.85840000000000005</v>
      </c>
    </row>
    <row r="113" spans="1:11" ht="15" customHeight="1" x14ac:dyDescent="0.25">
      <c r="A113" s="478"/>
      <c r="B113" s="478"/>
      <c r="C113" s="398" t="s">
        <v>20</v>
      </c>
      <c r="D113" s="398"/>
      <c r="E113" s="399">
        <v>5.0000000000000001E-3</v>
      </c>
      <c r="F113" s="31">
        <v>2.5</v>
      </c>
      <c r="G113" s="25">
        <f t="shared" si="6"/>
        <v>1.2500000000000001E-2</v>
      </c>
      <c r="H113" s="480"/>
      <c r="I113" s="478"/>
      <c r="K113">
        <f>H113*I113</f>
        <v>0</v>
      </c>
    </row>
    <row r="114" spans="1:11" ht="15" customHeight="1" x14ac:dyDescent="0.25">
      <c r="A114" s="478" t="s">
        <v>53</v>
      </c>
      <c r="B114" s="478"/>
      <c r="C114" s="482" t="s">
        <v>54</v>
      </c>
      <c r="D114" s="482"/>
      <c r="E114" s="387">
        <v>0.1</v>
      </c>
      <c r="F114" s="14">
        <v>8.6199999999999992</v>
      </c>
      <c r="G114" s="15">
        <f t="shared" si="6"/>
        <v>0.86199999999999999</v>
      </c>
      <c r="H114" s="480">
        <f>SUM(G114:G120)</f>
        <v>1.1488</v>
      </c>
      <c r="I114" s="478">
        <v>1</v>
      </c>
      <c r="K114">
        <f>H114*I114</f>
        <v>1.1488</v>
      </c>
    </row>
    <row r="115" spans="1:11" x14ac:dyDescent="0.25">
      <c r="A115" s="478"/>
      <c r="B115" s="478"/>
      <c r="C115" s="465" t="s">
        <v>14</v>
      </c>
      <c r="D115" s="465"/>
      <c r="E115" s="17">
        <v>3.0000000000000001E-3</v>
      </c>
      <c r="F115" s="18">
        <v>4.0999999999999996</v>
      </c>
      <c r="G115" s="19">
        <f t="shared" si="6"/>
        <v>1.2299999999999998E-2</v>
      </c>
      <c r="H115" s="480"/>
      <c r="I115" s="478"/>
      <c r="K115">
        <f>H115*I115</f>
        <v>0</v>
      </c>
    </row>
    <row r="116" spans="1:11" x14ac:dyDescent="0.25">
      <c r="A116" s="478"/>
      <c r="B116" s="478"/>
      <c r="C116" s="465" t="s">
        <v>15</v>
      </c>
      <c r="D116" s="465"/>
      <c r="E116" s="17">
        <v>5.0000000000000001E-3</v>
      </c>
      <c r="F116" s="18">
        <v>3.5</v>
      </c>
      <c r="G116" s="19">
        <f t="shared" si="6"/>
        <v>1.7500000000000002E-2</v>
      </c>
      <c r="H116" s="480"/>
      <c r="I116" s="478"/>
      <c r="K116">
        <f>H116*I116</f>
        <v>0</v>
      </c>
    </row>
    <row r="117" spans="1:11" x14ac:dyDescent="0.25">
      <c r="A117" s="478"/>
      <c r="B117" s="478"/>
      <c r="C117" s="487" t="s">
        <v>55</v>
      </c>
      <c r="D117" s="487"/>
      <c r="E117" s="50">
        <v>0.02</v>
      </c>
      <c r="F117" s="51">
        <v>2.25</v>
      </c>
      <c r="G117" s="52">
        <f t="shared" si="6"/>
        <v>4.4999999999999998E-2</v>
      </c>
      <c r="H117" s="480"/>
      <c r="I117" s="478"/>
    </row>
    <row r="118" spans="1:11" x14ac:dyDescent="0.25">
      <c r="A118" s="478"/>
      <c r="B118" s="478"/>
      <c r="C118" s="488" t="s">
        <v>56</v>
      </c>
      <c r="D118" s="488"/>
      <c r="E118" s="53">
        <v>0.01</v>
      </c>
      <c r="F118" s="54">
        <v>20</v>
      </c>
      <c r="G118" s="55">
        <f t="shared" si="6"/>
        <v>0.2</v>
      </c>
      <c r="H118" s="480"/>
      <c r="I118" s="478"/>
    </row>
    <row r="119" spans="1:11" x14ac:dyDescent="0.25">
      <c r="A119" s="478"/>
      <c r="B119" s="478"/>
      <c r="C119" s="38" t="s">
        <v>16</v>
      </c>
      <c r="D119" s="39"/>
      <c r="E119" s="17">
        <v>2E-3</v>
      </c>
      <c r="F119" s="22">
        <v>1</v>
      </c>
      <c r="G119" s="19">
        <f t="shared" si="6"/>
        <v>2E-3</v>
      </c>
      <c r="H119" s="480"/>
      <c r="I119" s="478"/>
      <c r="K119">
        <f t="shared" ref="K119:K133" si="7">H119*I119</f>
        <v>0</v>
      </c>
    </row>
    <row r="120" spans="1:11" ht="15.75" thickBot="1" x14ac:dyDescent="0.3">
      <c r="A120" s="478"/>
      <c r="B120" s="478"/>
      <c r="C120" s="481" t="s">
        <v>17</v>
      </c>
      <c r="D120" s="481"/>
      <c r="E120" s="17">
        <v>1E-3</v>
      </c>
      <c r="F120" s="18">
        <v>10</v>
      </c>
      <c r="G120" s="19">
        <f t="shared" si="6"/>
        <v>0.01</v>
      </c>
      <c r="H120" s="480"/>
      <c r="I120" s="478"/>
      <c r="K120">
        <f t="shared" si="7"/>
        <v>0</v>
      </c>
    </row>
    <row r="121" spans="1:11" ht="27.75" customHeight="1" thickBot="1" x14ac:dyDescent="0.3">
      <c r="A121" s="478" t="s">
        <v>57</v>
      </c>
      <c r="B121" s="478"/>
      <c r="C121" s="479" t="s">
        <v>58</v>
      </c>
      <c r="D121" s="479"/>
      <c r="E121" s="383">
        <v>0.1</v>
      </c>
      <c r="F121" s="24">
        <v>8.7200000000000006</v>
      </c>
      <c r="G121" s="25">
        <f t="shared" si="6"/>
        <v>0.87200000000000011</v>
      </c>
      <c r="H121" s="43">
        <f>SUM(G121:G121)</f>
        <v>0.87200000000000011</v>
      </c>
      <c r="I121" s="44">
        <v>1</v>
      </c>
      <c r="K121">
        <f t="shared" si="7"/>
        <v>0.87200000000000011</v>
      </c>
    </row>
    <row r="122" spans="1:11" ht="15" customHeight="1" thickBot="1" x14ac:dyDescent="0.3">
      <c r="A122" s="478" t="s">
        <v>59</v>
      </c>
      <c r="B122" s="478"/>
      <c r="C122" s="474" t="s">
        <v>60</v>
      </c>
      <c r="D122" s="474"/>
      <c r="E122" s="13">
        <v>8.5000000000000006E-2</v>
      </c>
      <c r="F122" s="14">
        <v>6.5</v>
      </c>
      <c r="G122" s="15">
        <f t="shared" si="6"/>
        <v>0.55249999999999999</v>
      </c>
      <c r="H122" s="480">
        <f>SUM(G122:G127)</f>
        <v>0.5946999999999999</v>
      </c>
      <c r="I122" s="478">
        <v>1</v>
      </c>
      <c r="K122">
        <f t="shared" si="7"/>
        <v>0.5946999999999999</v>
      </c>
    </row>
    <row r="123" spans="1:11" ht="15" customHeight="1" thickBot="1" x14ac:dyDescent="0.3">
      <c r="A123" s="478"/>
      <c r="B123" s="478"/>
      <c r="C123" s="484" t="s">
        <v>332</v>
      </c>
      <c r="D123" s="485"/>
      <c r="E123" s="388">
        <v>0.04</v>
      </c>
      <c r="F123" s="65">
        <v>0.01</v>
      </c>
      <c r="G123" s="115">
        <f t="shared" si="6"/>
        <v>4.0000000000000002E-4</v>
      </c>
      <c r="H123" s="480"/>
      <c r="I123" s="478"/>
    </row>
    <row r="124" spans="1:11" ht="15.75" thickBot="1" x14ac:dyDescent="0.3">
      <c r="A124" s="478"/>
      <c r="B124" s="478"/>
      <c r="C124" s="400" t="s">
        <v>14</v>
      </c>
      <c r="D124" s="401"/>
      <c r="E124" s="390">
        <v>3.0000000000000001E-3</v>
      </c>
      <c r="F124" s="18">
        <v>4.0999999999999996</v>
      </c>
      <c r="G124" s="19">
        <f t="shared" si="6"/>
        <v>1.2299999999999998E-2</v>
      </c>
      <c r="H124" s="480"/>
      <c r="I124" s="478"/>
      <c r="K124">
        <f t="shared" si="7"/>
        <v>0</v>
      </c>
    </row>
    <row r="125" spans="1:11" x14ac:dyDescent="0.25">
      <c r="A125" s="478"/>
      <c r="B125" s="478"/>
      <c r="C125" s="465" t="s">
        <v>15</v>
      </c>
      <c r="D125" s="465"/>
      <c r="E125" s="17">
        <v>5.0000000000000001E-3</v>
      </c>
      <c r="F125" s="18">
        <v>3.5</v>
      </c>
      <c r="G125" s="19">
        <f t="shared" si="6"/>
        <v>1.7500000000000002E-2</v>
      </c>
      <c r="H125" s="480"/>
      <c r="I125" s="478"/>
      <c r="K125">
        <f t="shared" si="7"/>
        <v>0</v>
      </c>
    </row>
    <row r="126" spans="1:11" x14ac:dyDescent="0.25">
      <c r="A126" s="478"/>
      <c r="B126" s="478"/>
      <c r="C126" s="38" t="s">
        <v>16</v>
      </c>
      <c r="D126" s="39"/>
      <c r="E126" s="17">
        <v>2E-3</v>
      </c>
      <c r="F126" s="22">
        <v>1</v>
      </c>
      <c r="G126" s="19">
        <f t="shared" si="6"/>
        <v>2E-3</v>
      </c>
      <c r="H126" s="480"/>
      <c r="I126" s="478"/>
      <c r="K126">
        <f t="shared" si="7"/>
        <v>0</v>
      </c>
    </row>
    <row r="127" spans="1:11" x14ac:dyDescent="0.25">
      <c r="A127" s="478"/>
      <c r="B127" s="478"/>
      <c r="C127" s="481" t="s">
        <v>17</v>
      </c>
      <c r="D127" s="481"/>
      <c r="E127" s="17">
        <v>1E-3</v>
      </c>
      <c r="F127" s="18">
        <v>10</v>
      </c>
      <c r="G127" s="19">
        <f t="shared" si="6"/>
        <v>0.01</v>
      </c>
      <c r="H127" s="480"/>
      <c r="I127" s="478"/>
      <c r="K127">
        <f t="shared" si="7"/>
        <v>0</v>
      </c>
    </row>
    <row r="128" spans="1:11" ht="15" customHeight="1" thickBot="1" x14ac:dyDescent="0.3">
      <c r="A128" s="473" t="s">
        <v>61</v>
      </c>
      <c r="B128" s="473"/>
      <c r="C128" s="482" t="s">
        <v>62</v>
      </c>
      <c r="D128" s="482"/>
      <c r="E128" s="387">
        <v>0.1</v>
      </c>
      <c r="F128" s="14">
        <v>8.48</v>
      </c>
      <c r="G128" s="15">
        <f t="shared" si="6"/>
        <v>0.84800000000000009</v>
      </c>
      <c r="H128" s="483">
        <f>SUM(G128:G133)</f>
        <v>0.89019999999999999</v>
      </c>
      <c r="I128" s="473">
        <v>1</v>
      </c>
      <c r="K128">
        <f t="shared" si="7"/>
        <v>0.89019999999999999</v>
      </c>
    </row>
    <row r="129" spans="1:11" ht="15" customHeight="1" thickBot="1" x14ac:dyDescent="0.3">
      <c r="A129" s="473"/>
      <c r="B129" s="473"/>
      <c r="C129" s="484" t="s">
        <v>332</v>
      </c>
      <c r="D129" s="485"/>
      <c r="E129" s="388">
        <v>0.04</v>
      </c>
      <c r="F129" s="65">
        <v>0.01</v>
      </c>
      <c r="G129" s="115">
        <f t="shared" si="6"/>
        <v>4.0000000000000002E-4</v>
      </c>
      <c r="H129" s="483"/>
      <c r="I129" s="473"/>
    </row>
    <row r="130" spans="1:11" ht="15.75" thickBot="1" x14ac:dyDescent="0.3">
      <c r="A130" s="473"/>
      <c r="B130" s="473"/>
      <c r="C130" s="56" t="s">
        <v>14</v>
      </c>
      <c r="D130" s="57"/>
      <c r="E130" s="17">
        <v>3.0000000000000001E-3</v>
      </c>
      <c r="F130" s="18">
        <v>4.0999999999999996</v>
      </c>
      <c r="G130" s="19">
        <f t="shared" si="6"/>
        <v>1.2299999999999998E-2</v>
      </c>
      <c r="H130" s="483"/>
      <c r="I130" s="473"/>
      <c r="K130">
        <f t="shared" si="7"/>
        <v>0</v>
      </c>
    </row>
    <row r="131" spans="1:11" x14ac:dyDescent="0.25">
      <c r="A131" s="473"/>
      <c r="B131" s="473"/>
      <c r="C131" s="465" t="s">
        <v>15</v>
      </c>
      <c r="D131" s="465"/>
      <c r="E131" s="17">
        <v>5.0000000000000001E-3</v>
      </c>
      <c r="F131" s="18">
        <v>3.5</v>
      </c>
      <c r="G131" s="19">
        <f t="shared" si="6"/>
        <v>1.7500000000000002E-2</v>
      </c>
      <c r="H131" s="483"/>
      <c r="I131" s="473"/>
      <c r="K131">
        <f t="shared" si="7"/>
        <v>0</v>
      </c>
    </row>
    <row r="132" spans="1:11" x14ac:dyDescent="0.25">
      <c r="A132" s="473"/>
      <c r="B132" s="473"/>
      <c r="C132" s="38" t="s">
        <v>16</v>
      </c>
      <c r="D132" s="39"/>
      <c r="E132" s="17">
        <v>2E-3</v>
      </c>
      <c r="F132" s="22">
        <v>1</v>
      </c>
      <c r="G132" s="19">
        <f t="shared" si="6"/>
        <v>2E-3</v>
      </c>
      <c r="H132" s="483"/>
      <c r="I132" s="473"/>
      <c r="K132">
        <f t="shared" si="7"/>
        <v>0</v>
      </c>
    </row>
    <row r="133" spans="1:11" x14ac:dyDescent="0.25">
      <c r="A133" s="473"/>
      <c r="B133" s="473"/>
      <c r="C133" s="481" t="s">
        <v>17</v>
      </c>
      <c r="D133" s="481"/>
      <c r="E133" s="17">
        <v>1E-3</v>
      </c>
      <c r="F133" s="18">
        <v>10</v>
      </c>
      <c r="G133" s="19">
        <f t="shared" si="6"/>
        <v>0.01</v>
      </c>
      <c r="H133" s="483"/>
      <c r="I133" s="473"/>
      <c r="K133">
        <f t="shared" si="7"/>
        <v>0</v>
      </c>
    </row>
    <row r="134" spans="1:11" x14ac:dyDescent="0.25">
      <c r="A134" s="468" t="s">
        <v>27</v>
      </c>
      <c r="B134" s="468"/>
      <c r="C134" s="468"/>
      <c r="D134" s="468"/>
      <c r="E134" s="468"/>
      <c r="F134" s="468"/>
      <c r="G134" s="468"/>
      <c r="H134" s="468"/>
      <c r="I134" s="58">
        <f>SUM(I112:I133)</f>
        <v>5</v>
      </c>
      <c r="K134" s="33">
        <f>SUM(K112:K133)</f>
        <v>4.3640999999999996</v>
      </c>
    </row>
    <row r="135" spans="1:11" x14ac:dyDescent="0.25">
      <c r="A135" s="59"/>
      <c r="B135" s="59"/>
      <c r="C135" s="59"/>
      <c r="D135" s="59"/>
      <c r="E135" s="59"/>
      <c r="F135" s="59"/>
      <c r="G135" s="59"/>
      <c r="H135" s="59"/>
      <c r="I135" s="59"/>
    </row>
    <row r="136" spans="1:11" x14ac:dyDescent="0.25">
      <c r="A136" s="59"/>
      <c r="B136" s="59"/>
      <c r="C136" s="59"/>
      <c r="D136" s="59"/>
      <c r="E136" s="59"/>
      <c r="F136" s="59"/>
      <c r="G136" s="59"/>
      <c r="H136" s="59"/>
      <c r="I136" s="59"/>
    </row>
    <row r="137" spans="1:11" ht="23.25" x14ac:dyDescent="0.35">
      <c r="A137" s="4" t="s">
        <v>63</v>
      </c>
      <c r="B137" s="1"/>
      <c r="C137" s="59"/>
      <c r="D137" s="59"/>
      <c r="E137" s="59"/>
      <c r="F137" s="59"/>
      <c r="G137" s="59"/>
      <c r="H137" s="59"/>
      <c r="I137" s="59"/>
    </row>
    <row r="138" spans="1:11" x14ac:dyDescent="0.25">
      <c r="A138" s="469" t="s">
        <v>1</v>
      </c>
      <c r="B138" s="469"/>
      <c r="C138" s="470" t="s">
        <v>2</v>
      </c>
      <c r="D138" s="470"/>
      <c r="E138" s="5" t="s">
        <v>3</v>
      </c>
      <c r="F138" s="6" t="s">
        <v>4</v>
      </c>
      <c r="G138" s="471" t="s">
        <v>5</v>
      </c>
      <c r="H138" s="7" t="s">
        <v>6</v>
      </c>
      <c r="I138" s="8" t="s">
        <v>7</v>
      </c>
    </row>
    <row r="139" spans="1:11" x14ac:dyDescent="0.25">
      <c r="A139" s="472" t="s">
        <v>8</v>
      </c>
      <c r="B139" s="472"/>
      <c r="C139" s="470"/>
      <c r="D139" s="470"/>
      <c r="E139" s="9" t="s">
        <v>9</v>
      </c>
      <c r="F139" s="10" t="s">
        <v>10</v>
      </c>
      <c r="G139" s="471"/>
      <c r="H139" s="11" t="s">
        <v>1</v>
      </c>
      <c r="I139" s="12" t="s">
        <v>11</v>
      </c>
    </row>
    <row r="140" spans="1:11" ht="15" customHeight="1" x14ac:dyDescent="0.25">
      <c r="A140" s="473" t="s">
        <v>64</v>
      </c>
      <c r="B140" s="473"/>
      <c r="C140" s="474" t="s">
        <v>65</v>
      </c>
      <c r="D140" s="474"/>
      <c r="E140" s="13">
        <v>0.1</v>
      </c>
      <c r="F140" s="14">
        <v>5</v>
      </c>
      <c r="G140" s="60">
        <f t="shared" ref="G140:G148" si="8">(E140*F140)</f>
        <v>0.5</v>
      </c>
      <c r="H140" s="475">
        <f>SUM(G140:G142)</f>
        <v>0.57100000000000006</v>
      </c>
      <c r="I140" s="476">
        <v>1</v>
      </c>
    </row>
    <row r="141" spans="1:11" x14ac:dyDescent="0.25">
      <c r="A141" s="473"/>
      <c r="B141" s="473"/>
      <c r="C141" s="465" t="s">
        <v>15</v>
      </c>
      <c r="D141" s="465"/>
      <c r="E141" s="17">
        <v>0.02</v>
      </c>
      <c r="F141" s="18">
        <v>3.5</v>
      </c>
      <c r="G141" s="61">
        <f t="shared" si="8"/>
        <v>7.0000000000000007E-2</v>
      </c>
      <c r="H141" s="475"/>
      <c r="I141" s="476"/>
      <c r="K141">
        <f t="shared" ref="K141:K148" si="9">H140*I140</f>
        <v>0.57100000000000006</v>
      </c>
    </row>
    <row r="142" spans="1:11" x14ac:dyDescent="0.25">
      <c r="A142" s="473"/>
      <c r="B142" s="473"/>
      <c r="C142" s="477" t="s">
        <v>66</v>
      </c>
      <c r="D142" s="477"/>
      <c r="E142" s="62">
        <v>1E-3</v>
      </c>
      <c r="F142" s="63">
        <v>1</v>
      </c>
      <c r="G142" s="64">
        <f t="shared" si="8"/>
        <v>1E-3</v>
      </c>
      <c r="H142" s="475"/>
      <c r="I142" s="476"/>
      <c r="K142">
        <f t="shared" si="9"/>
        <v>0</v>
      </c>
    </row>
    <row r="143" spans="1:11" ht="15" customHeight="1" x14ac:dyDescent="0.25">
      <c r="A143" s="462" t="s">
        <v>67</v>
      </c>
      <c r="B143" s="462"/>
      <c r="C143" s="40" t="s">
        <v>65</v>
      </c>
      <c r="D143" s="40"/>
      <c r="E143" s="41">
        <v>0.1</v>
      </c>
      <c r="F143" s="65">
        <v>5</v>
      </c>
      <c r="G143" s="66">
        <f t="shared" si="8"/>
        <v>0.5</v>
      </c>
      <c r="H143" s="463">
        <f>SUM(G143:G148)</f>
        <v>0.57429999999999992</v>
      </c>
      <c r="I143" s="464">
        <v>1</v>
      </c>
      <c r="K143">
        <f t="shared" si="9"/>
        <v>0</v>
      </c>
    </row>
    <row r="144" spans="1:11" x14ac:dyDescent="0.25">
      <c r="A144" s="462"/>
      <c r="B144" s="462"/>
      <c r="C144" s="37" t="s">
        <v>14</v>
      </c>
      <c r="D144" s="37"/>
      <c r="E144" s="17">
        <v>3.0000000000000001E-3</v>
      </c>
      <c r="F144" s="18">
        <v>4.0999999999999996</v>
      </c>
      <c r="G144" s="61">
        <f t="shared" si="8"/>
        <v>1.2299999999999998E-2</v>
      </c>
      <c r="H144" s="463"/>
      <c r="I144" s="464"/>
      <c r="K144">
        <f t="shared" si="9"/>
        <v>0.57429999999999992</v>
      </c>
    </row>
    <row r="145" spans="1:11" x14ac:dyDescent="0.25">
      <c r="A145" s="462"/>
      <c r="B145" s="462"/>
      <c r="C145" s="465" t="s">
        <v>15</v>
      </c>
      <c r="D145" s="465"/>
      <c r="E145" s="17">
        <v>5.0000000000000001E-3</v>
      </c>
      <c r="F145" s="18">
        <v>3.5</v>
      </c>
      <c r="G145" s="61">
        <f t="shared" si="8"/>
        <v>1.7500000000000002E-2</v>
      </c>
      <c r="H145" s="463"/>
      <c r="I145" s="464"/>
      <c r="K145">
        <f t="shared" si="9"/>
        <v>0</v>
      </c>
    </row>
    <row r="146" spans="1:11" x14ac:dyDescent="0.25">
      <c r="A146" s="462"/>
      <c r="B146" s="462"/>
      <c r="C146" s="67" t="s">
        <v>68</v>
      </c>
      <c r="D146" s="67"/>
      <c r="E146" s="17">
        <v>5.0000000000000001E-3</v>
      </c>
      <c r="F146" s="18">
        <v>6.5</v>
      </c>
      <c r="G146" s="61">
        <f t="shared" si="8"/>
        <v>3.2500000000000001E-2</v>
      </c>
      <c r="H146" s="463"/>
      <c r="I146" s="464"/>
      <c r="K146">
        <f t="shared" si="9"/>
        <v>0</v>
      </c>
    </row>
    <row r="147" spans="1:11" x14ac:dyDescent="0.25">
      <c r="A147" s="462"/>
      <c r="B147" s="462"/>
      <c r="C147" s="40" t="s">
        <v>16</v>
      </c>
      <c r="D147" s="40"/>
      <c r="E147" s="68">
        <v>2E-3</v>
      </c>
      <c r="F147" s="22">
        <v>1</v>
      </c>
      <c r="G147" s="69">
        <f t="shared" si="8"/>
        <v>2E-3</v>
      </c>
      <c r="H147" s="463"/>
      <c r="I147" s="464"/>
      <c r="K147">
        <f t="shared" si="9"/>
        <v>0</v>
      </c>
    </row>
    <row r="148" spans="1:11" x14ac:dyDescent="0.25">
      <c r="A148" s="462"/>
      <c r="B148" s="462"/>
      <c r="C148" s="466" t="s">
        <v>17</v>
      </c>
      <c r="D148" s="466"/>
      <c r="E148" s="62">
        <v>1E-3</v>
      </c>
      <c r="F148" s="63">
        <v>10</v>
      </c>
      <c r="G148" s="64">
        <f t="shared" si="8"/>
        <v>0.01</v>
      </c>
      <c r="H148" s="463"/>
      <c r="I148" s="464"/>
      <c r="K148">
        <f t="shared" si="9"/>
        <v>0</v>
      </c>
    </row>
    <row r="149" spans="1:11" ht="15.75" thickBot="1" x14ac:dyDescent="0.3">
      <c r="A149" s="467" t="s">
        <v>27</v>
      </c>
      <c r="B149" s="467"/>
      <c r="C149" s="467"/>
      <c r="D149" s="467"/>
      <c r="E149" s="467"/>
      <c r="F149" s="467"/>
      <c r="G149" s="467"/>
      <c r="H149" s="467"/>
      <c r="I149" s="58">
        <f>SUM(I140:I148)</f>
        <v>2</v>
      </c>
      <c r="K149" s="33">
        <f>SUM(K141:K148)</f>
        <v>1.1453</v>
      </c>
    </row>
    <row r="150" spans="1:11" x14ac:dyDescent="0.25">
      <c r="A150" s="461" t="s">
        <v>367</v>
      </c>
      <c r="B150" s="461"/>
      <c r="C150" s="461"/>
      <c r="D150" s="461"/>
      <c r="E150" s="461"/>
      <c r="F150" s="461"/>
      <c r="G150" s="461"/>
      <c r="H150" s="461"/>
      <c r="I150" s="461"/>
    </row>
    <row r="151" spans="1:11" x14ac:dyDescent="0.25">
      <c r="A151" s="59"/>
      <c r="B151" s="59"/>
      <c r="C151" s="59"/>
      <c r="D151" s="59"/>
      <c r="E151" s="59"/>
      <c r="F151" s="59"/>
      <c r="G151" s="59"/>
      <c r="H151" s="59"/>
      <c r="I151" s="59"/>
    </row>
    <row r="152" spans="1:11" x14ac:dyDescent="0.25">
      <c r="K152">
        <f>K38+K71+K106+K134+K149</f>
        <v>33.745239999999995</v>
      </c>
    </row>
    <row r="153" spans="1:11" x14ac:dyDescent="0.25">
      <c r="K153" s="70">
        <f>K152/30</f>
        <v>1.1248413333333331</v>
      </c>
    </row>
  </sheetData>
  <mergeCells count="175">
    <mergeCell ref="A1:I1"/>
    <mergeCell ref="A2:I2"/>
    <mergeCell ref="A6:B6"/>
    <mergeCell ref="C6:D7"/>
    <mergeCell ref="G6:G7"/>
    <mergeCell ref="A7:B7"/>
    <mergeCell ref="A8:B13"/>
    <mergeCell ref="C8:D8"/>
    <mergeCell ref="H8:H13"/>
    <mergeCell ref="I8:I13"/>
    <mergeCell ref="C10:D10"/>
    <mergeCell ref="C11:D11"/>
    <mergeCell ref="C13:D13"/>
    <mergeCell ref="C9:D9"/>
    <mergeCell ref="A14:B18"/>
    <mergeCell ref="C14:D14"/>
    <mergeCell ref="H14:H18"/>
    <mergeCell ref="I14:I18"/>
    <mergeCell ref="C15:D15"/>
    <mergeCell ref="C16:D16"/>
    <mergeCell ref="C18:D18"/>
    <mergeCell ref="A19:B25"/>
    <mergeCell ref="C19:D19"/>
    <mergeCell ref="H19:H25"/>
    <mergeCell ref="I19:I25"/>
    <mergeCell ref="C21:D21"/>
    <mergeCell ref="C22:D22"/>
    <mergeCell ref="C23:D23"/>
    <mergeCell ref="C25:D25"/>
    <mergeCell ref="C20:D20"/>
    <mergeCell ref="A26:B32"/>
    <mergeCell ref="C26:D26"/>
    <mergeCell ref="H26:H32"/>
    <mergeCell ref="I26:I32"/>
    <mergeCell ref="C28:D28"/>
    <mergeCell ref="C29:D29"/>
    <mergeCell ref="C30:D30"/>
    <mergeCell ref="C32:D32"/>
    <mergeCell ref="A33:B37"/>
    <mergeCell ref="C33:D33"/>
    <mergeCell ref="H33:H37"/>
    <mergeCell ref="I33:I37"/>
    <mergeCell ref="C34:D34"/>
    <mergeCell ref="C35:D35"/>
    <mergeCell ref="C37:D37"/>
    <mergeCell ref="C27:D27"/>
    <mergeCell ref="A38:H38"/>
    <mergeCell ref="A46:B46"/>
    <mergeCell ref="C46:D47"/>
    <mergeCell ref="G46:G47"/>
    <mergeCell ref="A47:B47"/>
    <mergeCell ref="A48:B52"/>
    <mergeCell ref="C48:D48"/>
    <mergeCell ref="H48:H52"/>
    <mergeCell ref="I48:I52"/>
    <mergeCell ref="C50:D50"/>
    <mergeCell ref="C52:D52"/>
    <mergeCell ref="C49:D49"/>
    <mergeCell ref="A53:B57"/>
    <mergeCell ref="C53:D53"/>
    <mergeCell ref="H53:H57"/>
    <mergeCell ref="I53:I57"/>
    <mergeCell ref="C54:D54"/>
    <mergeCell ref="C55:D55"/>
    <mergeCell ref="C57:D57"/>
    <mergeCell ref="A58:B65"/>
    <mergeCell ref="C58:D58"/>
    <mergeCell ref="H58:H65"/>
    <mergeCell ref="I58:I65"/>
    <mergeCell ref="C59:D59"/>
    <mergeCell ref="C60:D60"/>
    <mergeCell ref="C61:D61"/>
    <mergeCell ref="C62:D62"/>
    <mergeCell ref="C63:D63"/>
    <mergeCell ref="C65:D65"/>
    <mergeCell ref="A66:B70"/>
    <mergeCell ref="C66:D66"/>
    <mergeCell ref="H66:H70"/>
    <mergeCell ref="I66:I70"/>
    <mergeCell ref="C67:D67"/>
    <mergeCell ref="C68:D68"/>
    <mergeCell ref="C70:D70"/>
    <mergeCell ref="A71:H71"/>
    <mergeCell ref="A74:B74"/>
    <mergeCell ref="C74:D75"/>
    <mergeCell ref="G74:G75"/>
    <mergeCell ref="A75:B75"/>
    <mergeCell ref="A76:B79"/>
    <mergeCell ref="C76:D76"/>
    <mergeCell ref="H76:H79"/>
    <mergeCell ref="I76:I79"/>
    <mergeCell ref="C79:D79"/>
    <mergeCell ref="A80:B85"/>
    <mergeCell ref="C80:D80"/>
    <mergeCell ref="H80:H85"/>
    <mergeCell ref="I80:I85"/>
    <mergeCell ref="C82:D82"/>
    <mergeCell ref="C83:D83"/>
    <mergeCell ref="C85:D85"/>
    <mergeCell ref="C81:D81"/>
    <mergeCell ref="A86:B93"/>
    <mergeCell ref="C86:D86"/>
    <mergeCell ref="H86:H93"/>
    <mergeCell ref="I86:I93"/>
    <mergeCell ref="C87:D87"/>
    <mergeCell ref="C91:D91"/>
    <mergeCell ref="C93:D93"/>
    <mergeCell ref="A94:B100"/>
    <mergeCell ref="C94:D94"/>
    <mergeCell ref="H94:H100"/>
    <mergeCell ref="I94:I100"/>
    <mergeCell ref="C96:D96"/>
    <mergeCell ref="C97:D97"/>
    <mergeCell ref="C100:D100"/>
    <mergeCell ref="C95:D95"/>
    <mergeCell ref="C89:D89"/>
    <mergeCell ref="C90:D90"/>
    <mergeCell ref="A101:B105"/>
    <mergeCell ref="C101:D101"/>
    <mergeCell ref="H101:H105"/>
    <mergeCell ref="I101:I105"/>
    <mergeCell ref="C102:D102"/>
    <mergeCell ref="C105:D105"/>
    <mergeCell ref="A106:H106"/>
    <mergeCell ref="A110:B110"/>
    <mergeCell ref="C110:D111"/>
    <mergeCell ref="G110:G111"/>
    <mergeCell ref="A111:B111"/>
    <mergeCell ref="A112:B113"/>
    <mergeCell ref="C112:D112"/>
    <mergeCell ref="H112:H113"/>
    <mergeCell ref="I112:I113"/>
    <mergeCell ref="A114:B120"/>
    <mergeCell ref="C114:D114"/>
    <mergeCell ref="H114:H120"/>
    <mergeCell ref="I114:I120"/>
    <mergeCell ref="C115:D115"/>
    <mergeCell ref="C116:D116"/>
    <mergeCell ref="C117:D117"/>
    <mergeCell ref="C118:D118"/>
    <mergeCell ref="C120:D120"/>
    <mergeCell ref="A121:B121"/>
    <mergeCell ref="C121:D121"/>
    <mergeCell ref="A122:B127"/>
    <mergeCell ref="C122:D122"/>
    <mergeCell ref="H122:H127"/>
    <mergeCell ref="I122:I127"/>
    <mergeCell ref="C125:D125"/>
    <mergeCell ref="C127:D127"/>
    <mergeCell ref="A128:B133"/>
    <mergeCell ref="C128:D128"/>
    <mergeCell ref="H128:H133"/>
    <mergeCell ref="I128:I133"/>
    <mergeCell ref="C131:D131"/>
    <mergeCell ref="C133:D133"/>
    <mergeCell ref="C129:D129"/>
    <mergeCell ref="C123:D123"/>
    <mergeCell ref="A150:I150"/>
    <mergeCell ref="A143:B148"/>
    <mergeCell ref="H143:H148"/>
    <mergeCell ref="I143:I148"/>
    <mergeCell ref="C145:D145"/>
    <mergeCell ref="C148:D148"/>
    <mergeCell ref="A149:H149"/>
    <mergeCell ref="A134:H134"/>
    <mergeCell ref="A138:B138"/>
    <mergeCell ref="C138:D139"/>
    <mergeCell ref="G138:G139"/>
    <mergeCell ref="A139:B139"/>
    <mergeCell ref="A140:B142"/>
    <mergeCell ref="C140:D140"/>
    <mergeCell ref="H140:H142"/>
    <mergeCell ref="I140:I142"/>
    <mergeCell ref="C141:D141"/>
    <mergeCell ref="C142:D142"/>
  </mergeCells>
  <pageMargins left="0.51180555555555496" right="0.51180555555555496" top="1.575" bottom="0.98402777777777795" header="0.51180555555555496" footer="0.51180555555555496"/>
  <pageSetup paperSize="9" firstPageNumber="0"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K197"/>
  <sheetViews>
    <sheetView tabSelected="1" topLeftCell="A148" zoomScaleNormal="100" workbookViewId="0">
      <selection activeCell="A197" sqref="A197:K197"/>
    </sheetView>
  </sheetViews>
  <sheetFormatPr defaultColWidth="8.7109375" defaultRowHeight="15" x14ac:dyDescent="0.25"/>
  <cols>
    <col min="1" max="1" width="10.7109375" style="431" customWidth="1"/>
    <col min="2" max="2" width="9.85546875" style="431" customWidth="1"/>
    <col min="3" max="3" width="8.7109375" style="431"/>
    <col min="4" max="4" width="11.140625" style="431" bestFit="1" customWidth="1"/>
    <col min="5" max="8" width="8.7109375" style="431"/>
    <col min="9" max="9" width="12" style="431" bestFit="1" customWidth="1"/>
    <col min="10" max="10" width="23.85546875" style="431" customWidth="1"/>
    <col min="11" max="11" width="14.5703125" style="431" bestFit="1" customWidth="1"/>
    <col min="12" max="16384" width="8.7109375" style="431"/>
  </cols>
  <sheetData>
    <row r="6" spans="1:11" x14ac:dyDescent="0.25">
      <c r="A6" s="628" t="s">
        <v>365</v>
      </c>
      <c r="B6" s="628"/>
      <c r="C6" s="628"/>
      <c r="D6" s="628"/>
      <c r="E6" s="628"/>
      <c r="F6" s="628"/>
      <c r="G6" s="628"/>
      <c r="H6" s="628"/>
      <c r="I6" s="628"/>
      <c r="J6" s="628"/>
      <c r="K6" s="628"/>
    </row>
    <row r="7" spans="1:11" x14ac:dyDescent="0.25">
      <c r="A7" s="628"/>
      <c r="B7" s="628"/>
      <c r="C7" s="628"/>
      <c r="D7" s="628"/>
      <c r="E7" s="628"/>
      <c r="F7" s="628"/>
      <c r="G7" s="628"/>
      <c r="H7" s="628"/>
      <c r="I7" s="628"/>
      <c r="J7" s="628"/>
      <c r="K7" s="628"/>
    </row>
    <row r="8" spans="1:11" x14ac:dyDescent="0.25">
      <c r="A8" s="621" t="s">
        <v>335</v>
      </c>
      <c r="B8" s="621"/>
      <c r="C8" s="621"/>
      <c r="D8" s="621"/>
      <c r="E8" s="621"/>
      <c r="F8" s="621"/>
      <c r="G8" s="621"/>
      <c r="H8" s="621"/>
      <c r="I8" s="621"/>
      <c r="J8" s="621"/>
      <c r="K8" s="621"/>
    </row>
    <row r="9" spans="1:11" x14ac:dyDescent="0.25">
      <c r="A9" s="622" t="s">
        <v>336</v>
      </c>
      <c r="B9" s="622"/>
      <c r="C9" s="622"/>
      <c r="D9" s="622"/>
      <c r="E9" s="622" t="s">
        <v>311</v>
      </c>
      <c r="F9" s="622"/>
      <c r="G9" s="622"/>
      <c r="H9" s="622"/>
      <c r="I9" s="622" t="s">
        <v>312</v>
      </c>
      <c r="J9" s="622"/>
      <c r="K9" s="622"/>
    </row>
    <row r="10" spans="1:11" ht="21.75" customHeight="1" x14ac:dyDescent="0.25">
      <c r="A10" s="622"/>
      <c r="B10" s="622"/>
      <c r="C10" s="622"/>
      <c r="D10" s="622"/>
      <c r="E10" s="622" t="s">
        <v>313</v>
      </c>
      <c r="F10" s="622"/>
      <c r="G10" s="622"/>
      <c r="H10" s="622"/>
      <c r="I10" s="445" t="s">
        <v>315</v>
      </c>
      <c r="J10" s="446" t="s">
        <v>314</v>
      </c>
      <c r="K10" s="445" t="s">
        <v>315</v>
      </c>
    </row>
    <row r="11" spans="1:11" ht="25.5" x14ac:dyDescent="0.25">
      <c r="A11" s="421" t="s">
        <v>316</v>
      </c>
      <c r="B11" s="421" t="s">
        <v>296</v>
      </c>
      <c r="C11" s="421" t="s">
        <v>337</v>
      </c>
      <c r="D11" s="421" t="s">
        <v>317</v>
      </c>
      <c r="E11" s="421" t="s">
        <v>338</v>
      </c>
      <c r="F11" s="421" t="s">
        <v>339</v>
      </c>
      <c r="G11" s="421" t="s">
        <v>340</v>
      </c>
      <c r="H11" s="421" t="s">
        <v>318</v>
      </c>
      <c r="I11" s="421" t="s">
        <v>341</v>
      </c>
      <c r="J11" s="421" t="s">
        <v>342</v>
      </c>
      <c r="K11" s="421" t="s">
        <v>343</v>
      </c>
    </row>
    <row r="12" spans="1:11" x14ac:dyDescent="0.25">
      <c r="A12" s="421" t="s">
        <v>319</v>
      </c>
      <c r="B12" s="421">
        <v>172</v>
      </c>
      <c r="C12" s="422">
        <v>1.62</v>
      </c>
      <c r="D12" s="423">
        <f>B12*C12</f>
        <v>278.64000000000004</v>
      </c>
      <c r="E12" s="421">
        <f>B12*5</f>
        <v>860</v>
      </c>
      <c r="F12" s="421">
        <f>B12</f>
        <v>172</v>
      </c>
      <c r="G12" s="421">
        <f>F12</f>
        <v>172</v>
      </c>
      <c r="H12" s="432">
        <f>SUM(E12:G12)</f>
        <v>1204</v>
      </c>
      <c r="I12" s="423">
        <f>H12*C12</f>
        <v>1950.48</v>
      </c>
      <c r="J12" s="421">
        <v>52</v>
      </c>
      <c r="K12" s="422">
        <f>I12*J12</f>
        <v>101424.96000000001</v>
      </c>
    </row>
    <row r="13" spans="1:11" x14ac:dyDescent="0.25">
      <c r="A13" s="421" t="s">
        <v>236</v>
      </c>
      <c r="B13" s="421">
        <v>172</v>
      </c>
      <c r="C13" s="422">
        <v>4.87</v>
      </c>
      <c r="D13" s="423">
        <f>B13*C13</f>
        <v>837.64</v>
      </c>
      <c r="E13" s="421">
        <f t="shared" ref="E13:F15" si="0">E12</f>
        <v>860</v>
      </c>
      <c r="F13" s="421">
        <f t="shared" si="0"/>
        <v>172</v>
      </c>
      <c r="G13" s="421">
        <f>F13</f>
        <v>172</v>
      </c>
      <c r="H13" s="432">
        <f>SUM(E13:G13)</f>
        <v>1204</v>
      </c>
      <c r="I13" s="423">
        <f>H13*C13</f>
        <v>5863.4800000000005</v>
      </c>
      <c r="J13" s="421">
        <v>52</v>
      </c>
      <c r="K13" s="422">
        <f>I13*J13</f>
        <v>304900.96000000002</v>
      </c>
    </row>
    <row r="14" spans="1:11" x14ac:dyDescent="0.25">
      <c r="A14" s="421" t="s">
        <v>322</v>
      </c>
      <c r="B14" s="421">
        <v>172</v>
      </c>
      <c r="C14" s="422">
        <v>0.97</v>
      </c>
      <c r="D14" s="423">
        <f>B14*C14</f>
        <v>166.84</v>
      </c>
      <c r="E14" s="421">
        <f t="shared" si="0"/>
        <v>860</v>
      </c>
      <c r="F14" s="421">
        <f t="shared" si="0"/>
        <v>172</v>
      </c>
      <c r="G14" s="421">
        <f>F14</f>
        <v>172</v>
      </c>
      <c r="H14" s="432">
        <f>SUM(E14:G14)</f>
        <v>1204</v>
      </c>
      <c r="I14" s="423">
        <f>H14*C14</f>
        <v>1167.8799999999999</v>
      </c>
      <c r="J14" s="421">
        <v>52</v>
      </c>
      <c r="K14" s="422">
        <f>I14*J14</f>
        <v>60729.759999999995</v>
      </c>
    </row>
    <row r="15" spans="1:11" x14ac:dyDescent="0.25">
      <c r="A15" s="421" t="s">
        <v>238</v>
      </c>
      <c r="B15" s="421">
        <v>172</v>
      </c>
      <c r="C15" s="422">
        <v>4.03</v>
      </c>
      <c r="D15" s="423">
        <f>B15*C15</f>
        <v>693.16000000000008</v>
      </c>
      <c r="E15" s="421">
        <f t="shared" si="0"/>
        <v>860</v>
      </c>
      <c r="F15" s="421">
        <f t="shared" si="0"/>
        <v>172</v>
      </c>
      <c r="G15" s="421">
        <f>F15</f>
        <v>172</v>
      </c>
      <c r="H15" s="432">
        <f>SUM(E15:G15)</f>
        <v>1204</v>
      </c>
      <c r="I15" s="423">
        <f>H15*C15</f>
        <v>4852.12</v>
      </c>
      <c r="J15" s="421">
        <v>52</v>
      </c>
      <c r="K15" s="422">
        <f>I15*J15</f>
        <v>252310.24</v>
      </c>
    </row>
    <row r="16" spans="1:11" x14ac:dyDescent="0.25">
      <c r="A16" s="624"/>
      <c r="B16" s="624"/>
      <c r="C16" s="447">
        <f>SUM(C12:C15)</f>
        <v>11.49</v>
      </c>
      <c r="D16" s="448">
        <f>SUM(D12:D15)</f>
        <v>1976.28</v>
      </c>
      <c r="E16" s="433"/>
      <c r="F16" s="424"/>
      <c r="G16" s="425"/>
      <c r="H16" s="425"/>
      <c r="I16" s="449">
        <f>SUM(I12:I15)</f>
        <v>13833.96</v>
      </c>
      <c r="J16" s="450" t="s">
        <v>320</v>
      </c>
      <c r="K16" s="451">
        <f>SUM(K12:K15)</f>
        <v>719365.92</v>
      </c>
    </row>
    <row r="17" spans="1:11" x14ac:dyDescent="0.25">
      <c r="A17" s="426"/>
      <c r="B17" s="426"/>
      <c r="C17" s="426"/>
      <c r="D17" s="426"/>
      <c r="E17" s="426"/>
      <c r="F17" s="426"/>
      <c r="G17" s="426"/>
      <c r="H17" s="426"/>
      <c r="I17" s="426"/>
      <c r="J17" s="452" t="s">
        <v>344</v>
      </c>
      <c r="K17" s="453">
        <f>D16*2</f>
        <v>3952.56</v>
      </c>
    </row>
    <row r="18" spans="1:11" x14ac:dyDescent="0.25">
      <c r="A18" s="426"/>
      <c r="B18" s="426"/>
      <c r="C18" s="426"/>
      <c r="D18" s="426"/>
      <c r="E18" s="426"/>
      <c r="F18" s="426"/>
      <c r="G18" s="426"/>
      <c r="H18" s="426"/>
      <c r="I18" s="426"/>
      <c r="J18" s="446" t="s">
        <v>321</v>
      </c>
      <c r="K18" s="451">
        <f>K16+K17</f>
        <v>723318.4800000001</v>
      </c>
    </row>
    <row r="19" spans="1:11" x14ac:dyDescent="0.25">
      <c r="A19" s="434"/>
      <c r="B19" s="434"/>
      <c r="C19" s="434"/>
      <c r="D19" s="434"/>
      <c r="E19" s="434"/>
      <c r="F19" s="434"/>
      <c r="G19" s="434"/>
      <c r="H19" s="434"/>
      <c r="I19" s="434"/>
      <c r="J19" s="454" t="s">
        <v>345</v>
      </c>
      <c r="K19" s="455">
        <f>K18*2</f>
        <v>1446636.9600000002</v>
      </c>
    </row>
    <row r="20" spans="1:11" x14ac:dyDescent="0.25">
      <c r="A20" s="434"/>
      <c r="B20" s="434"/>
      <c r="C20" s="434"/>
      <c r="D20" s="434"/>
      <c r="E20" s="434"/>
      <c r="F20" s="434"/>
      <c r="G20" s="434"/>
      <c r="H20" s="434"/>
      <c r="I20" s="434"/>
      <c r="J20" s="434"/>
      <c r="K20" s="434"/>
    </row>
    <row r="21" spans="1:11" x14ac:dyDescent="0.25">
      <c r="A21" s="622" t="s">
        <v>273</v>
      </c>
      <c r="B21" s="622"/>
      <c r="C21" s="622"/>
      <c r="D21" s="622"/>
      <c r="E21" s="622"/>
      <c r="F21" s="622"/>
      <c r="G21" s="622"/>
      <c r="H21" s="622"/>
      <c r="I21" s="622"/>
      <c r="J21" s="622"/>
      <c r="K21" s="622"/>
    </row>
    <row r="22" spans="1:11" ht="45.75" customHeight="1" x14ac:dyDescent="0.25">
      <c r="A22" s="622" t="str">
        <f>A9</f>
        <v>CENTRO DE REMANEJAMENTO DO SISTEMA PRISIONAL – CERESP CONTAGEM E CARCERAGEM DO FÓRUM DE CONTAGEM</v>
      </c>
      <c r="B22" s="622"/>
      <c r="C22" s="622"/>
      <c r="D22" s="622"/>
      <c r="E22" s="622" t="s">
        <v>311</v>
      </c>
      <c r="F22" s="622"/>
      <c r="G22" s="622"/>
      <c r="H22" s="622"/>
      <c r="I22" s="622" t="s">
        <v>346</v>
      </c>
      <c r="J22" s="622"/>
      <c r="K22" s="622"/>
    </row>
    <row r="23" spans="1:11" x14ac:dyDescent="0.25">
      <c r="A23" s="623"/>
      <c r="B23" s="623"/>
      <c r="C23" s="623"/>
      <c r="D23" s="623"/>
      <c r="E23" s="622" t="s">
        <v>313</v>
      </c>
      <c r="F23" s="622"/>
      <c r="G23" s="622"/>
      <c r="H23" s="622"/>
      <c r="I23" s="446" t="s">
        <v>315</v>
      </c>
      <c r="J23" s="446" t="s">
        <v>314</v>
      </c>
      <c r="K23" s="446" t="s">
        <v>315</v>
      </c>
    </row>
    <row r="24" spans="1:11" ht="25.5" x14ac:dyDescent="0.25">
      <c r="A24" s="421" t="s">
        <v>316</v>
      </c>
      <c r="B24" s="421" t="s">
        <v>296</v>
      </c>
      <c r="C24" s="432" t="s">
        <v>337</v>
      </c>
      <c r="D24" s="421" t="s">
        <v>317</v>
      </c>
      <c r="E24" s="432" t="s">
        <v>338</v>
      </c>
      <c r="F24" s="421" t="s">
        <v>339</v>
      </c>
      <c r="G24" s="421" t="s">
        <v>340</v>
      </c>
      <c r="H24" s="427" t="s">
        <v>318</v>
      </c>
      <c r="I24" s="421" t="s">
        <v>341</v>
      </c>
      <c r="J24" s="421" t="s">
        <v>342</v>
      </c>
      <c r="K24" s="421" t="s">
        <v>343</v>
      </c>
    </row>
    <row r="25" spans="1:11" x14ac:dyDescent="0.25">
      <c r="A25" s="421" t="s">
        <v>319</v>
      </c>
      <c r="B25" s="421">
        <v>12</v>
      </c>
      <c r="C25" s="422">
        <f>C12</f>
        <v>1.62</v>
      </c>
      <c r="D25" s="428">
        <f>B25*C25</f>
        <v>19.440000000000001</v>
      </c>
      <c r="E25" s="421">
        <v>60</v>
      </c>
      <c r="F25" s="421">
        <v>12</v>
      </c>
      <c r="G25" s="421">
        <f>F25</f>
        <v>12</v>
      </c>
      <c r="H25" s="421">
        <f>SUM(E25:G25)</f>
        <v>84</v>
      </c>
      <c r="I25" s="428">
        <f>H25*C25</f>
        <v>136.08000000000001</v>
      </c>
      <c r="J25" s="421">
        <v>52</v>
      </c>
      <c r="K25" s="422">
        <f>I25*J25</f>
        <v>7076.1600000000008</v>
      </c>
    </row>
    <row r="26" spans="1:11" x14ac:dyDescent="0.25">
      <c r="A26" s="421" t="s">
        <v>236</v>
      </c>
      <c r="B26" s="421">
        <v>25</v>
      </c>
      <c r="C26" s="422">
        <f>C13</f>
        <v>4.87</v>
      </c>
      <c r="D26" s="428">
        <f>B26*C26</f>
        <v>121.75</v>
      </c>
      <c r="E26" s="421">
        <v>125</v>
      </c>
      <c r="F26" s="421">
        <v>13</v>
      </c>
      <c r="G26" s="421">
        <f>F26</f>
        <v>13</v>
      </c>
      <c r="H26" s="421">
        <f>SUM(E26:G26)</f>
        <v>151</v>
      </c>
      <c r="I26" s="428">
        <f>H26*C26</f>
        <v>735.37</v>
      </c>
      <c r="J26" s="421">
        <v>52</v>
      </c>
      <c r="K26" s="422">
        <f>I26*J26</f>
        <v>38239.24</v>
      </c>
    </row>
    <row r="27" spans="1:11" x14ac:dyDescent="0.25">
      <c r="A27" s="421" t="s">
        <v>322</v>
      </c>
      <c r="B27" s="421">
        <v>25</v>
      </c>
      <c r="C27" s="422">
        <f>C14</f>
        <v>0.97</v>
      </c>
      <c r="D27" s="428">
        <f>B27*C27</f>
        <v>24.25</v>
      </c>
      <c r="E27" s="421">
        <v>125</v>
      </c>
      <c r="F27" s="421">
        <v>13</v>
      </c>
      <c r="G27" s="421">
        <f>F27</f>
        <v>13</v>
      </c>
      <c r="H27" s="421">
        <f>SUM(E27:G27)</f>
        <v>151</v>
      </c>
      <c r="I27" s="428">
        <f>H27*C27</f>
        <v>146.47</v>
      </c>
      <c r="J27" s="421">
        <v>52</v>
      </c>
      <c r="K27" s="422">
        <f>I27*J27</f>
        <v>7616.44</v>
      </c>
    </row>
    <row r="28" spans="1:11" x14ac:dyDescent="0.25">
      <c r="A28" s="421" t="s">
        <v>238</v>
      </c>
      <c r="B28" s="421">
        <v>8</v>
      </c>
      <c r="C28" s="422">
        <f>C15</f>
        <v>4.03</v>
      </c>
      <c r="D28" s="428">
        <f>B28*C28</f>
        <v>32.24</v>
      </c>
      <c r="E28" s="421">
        <v>40</v>
      </c>
      <c r="F28" s="421">
        <v>8</v>
      </c>
      <c r="G28" s="421">
        <f>F28</f>
        <v>8</v>
      </c>
      <c r="H28" s="421">
        <f>SUM(E28:G28)</f>
        <v>56</v>
      </c>
      <c r="I28" s="428">
        <f>H28*C28</f>
        <v>225.68</v>
      </c>
      <c r="J28" s="421">
        <v>52</v>
      </c>
      <c r="K28" s="422">
        <f>I28*J28</f>
        <v>11735.36</v>
      </c>
    </row>
    <row r="29" spans="1:11" x14ac:dyDescent="0.25">
      <c r="A29" s="421" t="s">
        <v>347</v>
      </c>
      <c r="B29" s="421">
        <v>8</v>
      </c>
      <c r="C29" s="429">
        <f>C25</f>
        <v>1.62</v>
      </c>
      <c r="D29" s="428">
        <f>B29*C29</f>
        <v>12.96</v>
      </c>
      <c r="E29" s="421">
        <v>40</v>
      </c>
      <c r="F29" s="421">
        <v>8</v>
      </c>
      <c r="G29" s="421">
        <f>F29</f>
        <v>8</v>
      </c>
      <c r="H29" s="421">
        <f>SUM(E29:G29)</f>
        <v>56</v>
      </c>
      <c r="I29" s="428">
        <f>H29*C29</f>
        <v>90.72</v>
      </c>
      <c r="J29" s="421">
        <v>52</v>
      </c>
      <c r="K29" s="422">
        <f>I29*J29</f>
        <v>4717.4399999999996</v>
      </c>
    </row>
    <row r="30" spans="1:11" x14ac:dyDescent="0.25">
      <c r="A30" s="625"/>
      <c r="B30" s="625"/>
      <c r="C30" s="456">
        <f>SUM(C25:C29)</f>
        <v>13.11</v>
      </c>
      <c r="D30" s="456">
        <f>SUM(D25:D29)</f>
        <v>210.64000000000001</v>
      </c>
      <c r="E30" s="625"/>
      <c r="F30" s="625"/>
      <c r="G30" s="625"/>
      <c r="H30" s="625"/>
      <c r="I30" s="456">
        <f>SUM(I25:I29)</f>
        <v>1334.3200000000002</v>
      </c>
      <c r="J30" s="450" t="s">
        <v>320</v>
      </c>
      <c r="K30" s="451">
        <f>SUM(K25:K29)</f>
        <v>69384.639999999999</v>
      </c>
    </row>
    <row r="31" spans="1:11" x14ac:dyDescent="0.25">
      <c r="A31" s="426"/>
      <c r="B31" s="426"/>
      <c r="C31" s="426"/>
      <c r="D31" s="426"/>
      <c r="E31" s="426"/>
      <c r="F31" s="426"/>
      <c r="G31" s="426"/>
      <c r="H31" s="426"/>
      <c r="I31" s="430"/>
      <c r="J31" s="452" t="s">
        <v>344</v>
      </c>
      <c r="K31" s="451">
        <f>D30*2</f>
        <v>421.28000000000003</v>
      </c>
    </row>
    <row r="32" spans="1:11" x14ac:dyDescent="0.25">
      <c r="A32" s="426"/>
      <c r="B32" s="426"/>
      <c r="C32" s="426"/>
      <c r="D32" s="426"/>
      <c r="E32" s="426"/>
      <c r="F32" s="426"/>
      <c r="G32" s="426"/>
      <c r="H32" s="426"/>
      <c r="I32" s="430"/>
      <c r="J32" s="446" t="s">
        <v>321</v>
      </c>
      <c r="K32" s="451">
        <f>K30+K31</f>
        <v>69805.919999999998</v>
      </c>
    </row>
    <row r="33" spans="1:11" x14ac:dyDescent="0.25">
      <c r="A33" s="434"/>
      <c r="B33" s="434"/>
      <c r="C33" s="434"/>
      <c r="D33" s="434"/>
      <c r="E33" s="434"/>
      <c r="F33" s="434"/>
      <c r="G33" s="434"/>
      <c r="H33" s="434"/>
      <c r="I33" s="434"/>
      <c r="J33" s="454" t="s">
        <v>345</v>
      </c>
      <c r="K33" s="457">
        <f>K32*2</f>
        <v>139611.84</v>
      </c>
    </row>
    <row r="34" spans="1:11" x14ac:dyDescent="0.25">
      <c r="A34" s="434"/>
      <c r="B34" s="434"/>
      <c r="C34" s="434"/>
      <c r="D34" s="434"/>
      <c r="E34" s="434"/>
      <c r="F34" s="434"/>
      <c r="G34" s="434"/>
      <c r="H34" s="434"/>
      <c r="I34" s="434"/>
      <c r="J34" s="434"/>
      <c r="K34" s="434"/>
    </row>
    <row r="35" spans="1:11" x14ac:dyDescent="0.25">
      <c r="A35" s="622" t="s">
        <v>274</v>
      </c>
      <c r="B35" s="622"/>
      <c r="C35" s="622"/>
      <c r="D35" s="622"/>
      <c r="E35" s="622"/>
      <c r="F35" s="622"/>
      <c r="G35" s="622"/>
      <c r="H35" s="622"/>
      <c r="I35" s="622"/>
      <c r="J35" s="622"/>
      <c r="K35" s="622"/>
    </row>
    <row r="36" spans="1:11" ht="41.25" customHeight="1" x14ac:dyDescent="0.25">
      <c r="A36" s="622" t="str">
        <f>A22</f>
        <v>CENTRO DE REMANEJAMENTO DO SISTEMA PRISIONAL – CERESP CONTAGEM E CARCERAGEM DO FÓRUM DE CONTAGEM</v>
      </c>
      <c r="B36" s="622"/>
      <c r="C36" s="622"/>
      <c r="D36" s="622"/>
      <c r="E36" s="622" t="s">
        <v>311</v>
      </c>
      <c r="F36" s="622"/>
      <c r="G36" s="622"/>
      <c r="H36" s="622"/>
      <c r="I36" s="622" t="s">
        <v>346</v>
      </c>
      <c r="J36" s="622"/>
      <c r="K36" s="622"/>
    </row>
    <row r="37" spans="1:11" x14ac:dyDescent="0.25">
      <c r="A37" s="624"/>
      <c r="B37" s="624"/>
      <c r="C37" s="624"/>
      <c r="D37" s="624"/>
      <c r="E37" s="622" t="s">
        <v>313</v>
      </c>
      <c r="F37" s="622"/>
      <c r="G37" s="622"/>
      <c r="H37" s="622"/>
      <c r="I37" s="446" t="s">
        <v>315</v>
      </c>
      <c r="J37" s="446" t="s">
        <v>314</v>
      </c>
      <c r="K37" s="446" t="s">
        <v>315</v>
      </c>
    </row>
    <row r="38" spans="1:11" ht="25.5" x14ac:dyDescent="0.25">
      <c r="A38" s="421" t="s">
        <v>316</v>
      </c>
      <c r="B38" s="421" t="s">
        <v>296</v>
      </c>
      <c r="C38" s="432" t="s">
        <v>337</v>
      </c>
      <c r="D38" s="421" t="s">
        <v>317</v>
      </c>
      <c r="E38" s="432" t="s">
        <v>338</v>
      </c>
      <c r="F38" s="421" t="s">
        <v>339</v>
      </c>
      <c r="G38" s="421" t="s">
        <v>340</v>
      </c>
      <c r="H38" s="427" t="s">
        <v>318</v>
      </c>
      <c r="I38" s="421" t="s">
        <v>341</v>
      </c>
      <c r="J38" s="421" t="s">
        <v>342</v>
      </c>
      <c r="K38" s="421" t="s">
        <v>343</v>
      </c>
    </row>
    <row r="39" spans="1:11" x14ac:dyDescent="0.25">
      <c r="A39" s="421" t="s">
        <v>319</v>
      </c>
      <c r="B39" s="421">
        <f>B25</f>
        <v>12</v>
      </c>
      <c r="C39" s="428">
        <v>1.78</v>
      </c>
      <c r="D39" s="428">
        <f>B39*C39</f>
        <v>21.36</v>
      </c>
      <c r="E39" s="421">
        <f t="shared" ref="E39:F43" si="1">E25</f>
        <v>60</v>
      </c>
      <c r="F39" s="421">
        <f t="shared" si="1"/>
        <v>12</v>
      </c>
      <c r="G39" s="421">
        <f>F39</f>
        <v>12</v>
      </c>
      <c r="H39" s="421">
        <f>SUM(E39:G39)</f>
        <v>84</v>
      </c>
      <c r="I39" s="428">
        <f>C39*H39</f>
        <v>149.52000000000001</v>
      </c>
      <c r="J39" s="421">
        <v>52</v>
      </c>
      <c r="K39" s="422">
        <f>I39*J39</f>
        <v>7775.0400000000009</v>
      </c>
    </row>
    <row r="40" spans="1:11" x14ac:dyDescent="0.25">
      <c r="A40" s="421" t="s">
        <v>236</v>
      </c>
      <c r="B40" s="421">
        <f>B26</f>
        <v>25</v>
      </c>
      <c r="C40" s="428">
        <v>5.36</v>
      </c>
      <c r="D40" s="428">
        <f>B40*C40</f>
        <v>134</v>
      </c>
      <c r="E40" s="421">
        <f t="shared" si="1"/>
        <v>125</v>
      </c>
      <c r="F40" s="421">
        <f t="shared" si="1"/>
        <v>13</v>
      </c>
      <c r="G40" s="421">
        <f>F40</f>
        <v>13</v>
      </c>
      <c r="H40" s="421">
        <f>SUM(E40:G40)</f>
        <v>151</v>
      </c>
      <c r="I40" s="428">
        <f>C40*H40</f>
        <v>809.36</v>
      </c>
      <c r="J40" s="421">
        <v>52</v>
      </c>
      <c r="K40" s="422">
        <f>I40*J40</f>
        <v>42086.720000000001</v>
      </c>
    </row>
    <row r="41" spans="1:11" x14ac:dyDescent="0.25">
      <c r="A41" s="421" t="s">
        <v>322</v>
      </c>
      <c r="B41" s="421">
        <f>B27</f>
        <v>25</v>
      </c>
      <c r="C41" s="428">
        <v>1.06</v>
      </c>
      <c r="D41" s="428">
        <f>B41*C41</f>
        <v>26.5</v>
      </c>
      <c r="E41" s="421">
        <f t="shared" si="1"/>
        <v>125</v>
      </c>
      <c r="F41" s="421">
        <f t="shared" si="1"/>
        <v>13</v>
      </c>
      <c r="G41" s="421">
        <f>F41</f>
        <v>13</v>
      </c>
      <c r="H41" s="421">
        <f>SUM(E41:G41)</f>
        <v>151</v>
      </c>
      <c r="I41" s="428">
        <f>C41*H41</f>
        <v>160.06</v>
      </c>
      <c r="J41" s="421">
        <v>52</v>
      </c>
      <c r="K41" s="422">
        <f>I41*J41</f>
        <v>8323.1200000000008</v>
      </c>
    </row>
    <row r="42" spans="1:11" x14ac:dyDescent="0.25">
      <c r="A42" s="421" t="s">
        <v>238</v>
      </c>
      <c r="B42" s="421">
        <f>B28</f>
        <v>8</v>
      </c>
      <c r="C42" s="428">
        <v>4.4400000000000004</v>
      </c>
      <c r="D42" s="428">
        <f>B42*C42</f>
        <v>35.520000000000003</v>
      </c>
      <c r="E42" s="421">
        <f t="shared" si="1"/>
        <v>40</v>
      </c>
      <c r="F42" s="421">
        <f t="shared" si="1"/>
        <v>8</v>
      </c>
      <c r="G42" s="421">
        <f>F42</f>
        <v>8</v>
      </c>
      <c r="H42" s="421">
        <f>SUM(E42:G42)</f>
        <v>56</v>
      </c>
      <c r="I42" s="428">
        <f>C42*H42</f>
        <v>248.64000000000001</v>
      </c>
      <c r="J42" s="421">
        <v>52</v>
      </c>
      <c r="K42" s="422">
        <f>I42*J42</f>
        <v>12929.28</v>
      </c>
    </row>
    <row r="43" spans="1:11" x14ac:dyDescent="0.25">
      <c r="A43" s="421" t="str">
        <f>A29</f>
        <v>L. Noturno</v>
      </c>
      <c r="B43" s="421">
        <f>B29</f>
        <v>8</v>
      </c>
      <c r="C43" s="428">
        <v>1.78</v>
      </c>
      <c r="D43" s="428">
        <f>B43*C43</f>
        <v>14.24</v>
      </c>
      <c r="E43" s="421">
        <f t="shared" si="1"/>
        <v>40</v>
      </c>
      <c r="F43" s="421">
        <f t="shared" si="1"/>
        <v>8</v>
      </c>
      <c r="G43" s="421">
        <f>F43</f>
        <v>8</v>
      </c>
      <c r="H43" s="421">
        <f>SUM(E43:G43)</f>
        <v>56</v>
      </c>
      <c r="I43" s="428">
        <f>C43*H43</f>
        <v>99.68</v>
      </c>
      <c r="J43" s="421">
        <v>52</v>
      </c>
      <c r="K43" s="422">
        <f>I43*J43</f>
        <v>5183.3600000000006</v>
      </c>
    </row>
    <row r="44" spans="1:11" x14ac:dyDescent="0.25">
      <c r="A44" s="625"/>
      <c r="B44" s="625"/>
      <c r="C44" s="456">
        <f>SUM(C39:C43)</f>
        <v>14.42</v>
      </c>
      <c r="D44" s="456">
        <f>SUM(D39:D43)</f>
        <v>231.62000000000003</v>
      </c>
      <c r="E44" s="625"/>
      <c r="F44" s="625"/>
      <c r="G44" s="625"/>
      <c r="H44" s="625"/>
      <c r="I44" s="456">
        <f>SUM(I39:I43)</f>
        <v>1467.2600000000002</v>
      </c>
      <c r="J44" s="450" t="s">
        <v>320</v>
      </c>
      <c r="K44" s="451">
        <f>SUM(K39:K43)</f>
        <v>76297.52</v>
      </c>
    </row>
    <row r="45" spans="1:11" x14ac:dyDescent="0.25">
      <c r="A45" s="625"/>
      <c r="B45" s="625"/>
      <c r="C45" s="625"/>
      <c r="D45" s="625"/>
      <c r="E45" s="625"/>
      <c r="F45" s="625"/>
      <c r="G45" s="625"/>
      <c r="H45" s="625"/>
      <c r="I45" s="625"/>
      <c r="J45" s="452" t="s">
        <v>344</v>
      </c>
      <c r="K45" s="451">
        <f>D44*2</f>
        <v>463.24000000000007</v>
      </c>
    </row>
    <row r="46" spans="1:11" x14ac:dyDescent="0.25">
      <c r="A46" s="625"/>
      <c r="B46" s="625"/>
      <c r="C46" s="625"/>
      <c r="D46" s="625"/>
      <c r="E46" s="625"/>
      <c r="F46" s="625"/>
      <c r="G46" s="625"/>
      <c r="H46" s="625"/>
      <c r="I46" s="625"/>
      <c r="J46" s="446" t="s">
        <v>321</v>
      </c>
      <c r="K46" s="458">
        <f>K44+K45</f>
        <v>76760.760000000009</v>
      </c>
    </row>
    <row r="47" spans="1:11" x14ac:dyDescent="0.25">
      <c r="A47" s="426"/>
      <c r="B47" s="426"/>
      <c r="C47" s="426"/>
      <c r="D47" s="426"/>
      <c r="E47" s="426"/>
      <c r="F47" s="426"/>
      <c r="G47" s="426"/>
      <c r="H47" s="426"/>
      <c r="I47" s="425"/>
      <c r="J47" s="454" t="s">
        <v>345</v>
      </c>
      <c r="K47" s="457">
        <f>K46*2</f>
        <v>153521.52000000002</v>
      </c>
    </row>
    <row r="48" spans="1:11" x14ac:dyDescent="0.25">
      <c r="A48" s="625"/>
      <c r="B48" s="625"/>
      <c r="C48" s="625"/>
      <c r="D48" s="625"/>
      <c r="E48" s="625"/>
      <c r="F48" s="625"/>
      <c r="G48" s="625"/>
      <c r="H48" s="626" t="s">
        <v>348</v>
      </c>
      <c r="I48" s="626"/>
      <c r="J48" s="626"/>
      <c r="K48" s="459">
        <f>K18+K32</f>
        <v>793124.40000000014</v>
      </c>
    </row>
    <row r="49" spans="1:11" x14ac:dyDescent="0.25">
      <c r="A49" s="625"/>
      <c r="B49" s="625"/>
      <c r="C49" s="625"/>
      <c r="D49" s="625"/>
      <c r="E49" s="625"/>
      <c r="F49" s="625"/>
      <c r="G49" s="625"/>
      <c r="H49" s="626" t="s">
        <v>349</v>
      </c>
      <c r="I49" s="626"/>
      <c r="J49" s="626"/>
      <c r="K49" s="459">
        <f>K18+K46</f>
        <v>800079.24000000011</v>
      </c>
    </row>
    <row r="50" spans="1:11" x14ac:dyDescent="0.25">
      <c r="A50" s="434"/>
      <c r="B50" s="434"/>
      <c r="C50" s="434"/>
      <c r="D50" s="434"/>
      <c r="E50" s="434"/>
      <c r="F50" s="434"/>
      <c r="G50" s="434"/>
      <c r="H50" s="626" t="s">
        <v>350</v>
      </c>
      <c r="I50" s="626"/>
      <c r="J50" s="626"/>
      <c r="K50" s="459">
        <f>K48*2</f>
        <v>1586248.8000000003</v>
      </c>
    </row>
    <row r="51" spans="1:11" x14ac:dyDescent="0.25">
      <c r="A51" s="434"/>
      <c r="B51" s="434"/>
      <c r="C51" s="434"/>
      <c r="D51" s="434"/>
      <c r="E51" s="434"/>
      <c r="F51" s="434"/>
      <c r="G51" s="434"/>
      <c r="H51" s="626" t="s">
        <v>351</v>
      </c>
      <c r="I51" s="626"/>
      <c r="J51" s="626"/>
      <c r="K51" s="459">
        <f>K49*2</f>
        <v>1600158.4800000002</v>
      </c>
    </row>
    <row r="52" spans="1:11" ht="23.25" customHeight="1" x14ac:dyDescent="0.25">
      <c r="A52" s="434"/>
      <c r="B52" s="434"/>
      <c r="C52" s="434"/>
      <c r="D52" s="434"/>
      <c r="E52" s="434"/>
      <c r="F52" s="434"/>
      <c r="G52" s="434"/>
      <c r="H52" s="434"/>
      <c r="I52" s="434"/>
      <c r="J52" s="434"/>
      <c r="K52" s="434"/>
    </row>
    <row r="53" spans="1:11" x14ac:dyDescent="0.25">
      <c r="A53" s="621" t="s">
        <v>352</v>
      </c>
      <c r="B53" s="621"/>
      <c r="C53" s="621"/>
      <c r="D53" s="621"/>
      <c r="E53" s="621"/>
      <c r="F53" s="621"/>
      <c r="G53" s="621"/>
      <c r="H53" s="621"/>
      <c r="I53" s="621"/>
      <c r="J53" s="621"/>
      <c r="K53" s="621"/>
    </row>
    <row r="54" spans="1:11" x14ac:dyDescent="0.25">
      <c r="A54" s="622" t="s">
        <v>353</v>
      </c>
      <c r="B54" s="622"/>
      <c r="C54" s="622"/>
      <c r="D54" s="622"/>
      <c r="E54" s="622" t="s">
        <v>311</v>
      </c>
      <c r="F54" s="622"/>
      <c r="G54" s="622"/>
      <c r="H54" s="622"/>
      <c r="I54" s="622" t="s">
        <v>312</v>
      </c>
      <c r="J54" s="622"/>
      <c r="K54" s="622"/>
    </row>
    <row r="55" spans="1:11" x14ac:dyDescent="0.25">
      <c r="A55" s="622"/>
      <c r="B55" s="622"/>
      <c r="C55" s="622"/>
      <c r="D55" s="622"/>
      <c r="E55" s="622" t="s">
        <v>313</v>
      </c>
      <c r="F55" s="622"/>
      <c r="G55" s="622"/>
      <c r="H55" s="622"/>
      <c r="I55" s="445" t="s">
        <v>315</v>
      </c>
      <c r="J55" s="446" t="s">
        <v>314</v>
      </c>
      <c r="K55" s="445" t="s">
        <v>315</v>
      </c>
    </row>
    <row r="56" spans="1:11" ht="25.5" x14ac:dyDescent="0.25">
      <c r="A56" s="421" t="s">
        <v>316</v>
      </c>
      <c r="B56" s="421" t="s">
        <v>296</v>
      </c>
      <c r="C56" s="421" t="s">
        <v>337</v>
      </c>
      <c r="D56" s="421" t="s">
        <v>317</v>
      </c>
      <c r="E56" s="421" t="s">
        <v>338</v>
      </c>
      <c r="F56" s="421" t="s">
        <v>339</v>
      </c>
      <c r="G56" s="421" t="s">
        <v>340</v>
      </c>
      <c r="H56" s="421" t="s">
        <v>318</v>
      </c>
      <c r="I56" s="421" t="s">
        <v>341</v>
      </c>
      <c r="J56" s="421" t="s">
        <v>342</v>
      </c>
      <c r="K56" s="421" t="s">
        <v>343</v>
      </c>
    </row>
    <row r="57" spans="1:11" x14ac:dyDescent="0.25">
      <c r="A57" s="421" t="s">
        <v>319</v>
      </c>
      <c r="B57" s="421">
        <v>2323</v>
      </c>
      <c r="C57" s="422">
        <f>C12</f>
        <v>1.62</v>
      </c>
      <c r="D57" s="423">
        <f>B57*C57</f>
        <v>3763.26</v>
      </c>
      <c r="E57" s="421">
        <f>B57*5</f>
        <v>11615</v>
      </c>
      <c r="F57" s="421">
        <f>B57</f>
        <v>2323</v>
      </c>
      <c r="G57" s="421">
        <f>F57</f>
        <v>2323</v>
      </c>
      <c r="H57" s="421">
        <f>SUM(E57:G57)</f>
        <v>16261</v>
      </c>
      <c r="I57" s="423">
        <f>H57*C57</f>
        <v>26342.820000000003</v>
      </c>
      <c r="J57" s="421">
        <v>52</v>
      </c>
      <c r="K57" s="422">
        <f>I57*J57</f>
        <v>1369826.6400000001</v>
      </c>
    </row>
    <row r="58" spans="1:11" x14ac:dyDescent="0.25">
      <c r="A58" s="421" t="s">
        <v>236</v>
      </c>
      <c r="B58" s="421">
        <v>2323</v>
      </c>
      <c r="C58" s="422">
        <f>C13</f>
        <v>4.87</v>
      </c>
      <c r="D58" s="423">
        <f>B58*C58</f>
        <v>11313.01</v>
      </c>
      <c r="E58" s="421">
        <f t="shared" ref="E58:F60" si="2">E57</f>
        <v>11615</v>
      </c>
      <c r="F58" s="421">
        <f t="shared" si="2"/>
        <v>2323</v>
      </c>
      <c r="G58" s="421">
        <f>F58</f>
        <v>2323</v>
      </c>
      <c r="H58" s="421">
        <f>SUM(E58:G58)</f>
        <v>16261</v>
      </c>
      <c r="I58" s="423">
        <f>H58*C58</f>
        <v>79191.070000000007</v>
      </c>
      <c r="J58" s="421">
        <v>52</v>
      </c>
      <c r="K58" s="422">
        <f>I58*J58</f>
        <v>4117935.6400000006</v>
      </c>
    </row>
    <row r="59" spans="1:11" x14ac:dyDescent="0.25">
      <c r="A59" s="421" t="s">
        <v>322</v>
      </c>
      <c r="B59" s="421">
        <v>2323</v>
      </c>
      <c r="C59" s="422">
        <f>C14</f>
        <v>0.97</v>
      </c>
      <c r="D59" s="423">
        <f>B59*C59</f>
        <v>2253.31</v>
      </c>
      <c r="E59" s="421">
        <f t="shared" si="2"/>
        <v>11615</v>
      </c>
      <c r="F59" s="421">
        <f t="shared" si="2"/>
        <v>2323</v>
      </c>
      <c r="G59" s="421">
        <f>F59</f>
        <v>2323</v>
      </c>
      <c r="H59" s="421">
        <f>SUM(E59:G59)</f>
        <v>16261</v>
      </c>
      <c r="I59" s="423">
        <f>H59*C59</f>
        <v>15773.17</v>
      </c>
      <c r="J59" s="421">
        <v>52</v>
      </c>
      <c r="K59" s="422">
        <f>I59*J59</f>
        <v>820204.84</v>
      </c>
    </row>
    <row r="60" spans="1:11" x14ac:dyDescent="0.25">
      <c r="A60" s="421" t="s">
        <v>238</v>
      </c>
      <c r="B60" s="421">
        <v>2323</v>
      </c>
      <c r="C60" s="422">
        <f>C15</f>
        <v>4.03</v>
      </c>
      <c r="D60" s="423">
        <f>B60*C60</f>
        <v>9361.69</v>
      </c>
      <c r="E60" s="421">
        <f t="shared" si="2"/>
        <v>11615</v>
      </c>
      <c r="F60" s="421">
        <f t="shared" si="2"/>
        <v>2323</v>
      </c>
      <c r="G60" s="421">
        <f>F60</f>
        <v>2323</v>
      </c>
      <c r="H60" s="421">
        <f>SUM(E60:G60)</f>
        <v>16261</v>
      </c>
      <c r="I60" s="423">
        <f>H60*C60</f>
        <v>65531.83</v>
      </c>
      <c r="J60" s="421">
        <v>52</v>
      </c>
      <c r="K60" s="422">
        <f>I60*J60</f>
        <v>3407655.16</v>
      </c>
    </row>
    <row r="61" spans="1:11" x14ac:dyDescent="0.25">
      <c r="A61" s="624"/>
      <c r="B61" s="624"/>
      <c r="C61" s="447">
        <f>SUM(C57:C60)</f>
        <v>11.49</v>
      </c>
      <c r="D61" s="448">
        <f>SUM(D57:D60)</f>
        <v>26691.270000000004</v>
      </c>
      <c r="E61" s="433"/>
      <c r="F61" s="424"/>
      <c r="G61" s="425"/>
      <c r="H61" s="425"/>
      <c r="I61" s="449">
        <f>SUM(I57:I60)</f>
        <v>186838.89</v>
      </c>
      <c r="J61" s="450" t="s">
        <v>320</v>
      </c>
      <c r="K61" s="451">
        <f>SUM(K57:K60)</f>
        <v>9715622.2800000012</v>
      </c>
    </row>
    <row r="62" spans="1:11" x14ac:dyDescent="0.25">
      <c r="A62" s="426"/>
      <c r="B62" s="426"/>
      <c r="C62" s="426"/>
      <c r="D62" s="426"/>
      <c r="E62" s="426"/>
      <c r="F62" s="426"/>
      <c r="G62" s="426"/>
      <c r="H62" s="426"/>
      <c r="I62" s="426"/>
      <c r="J62" s="452" t="s">
        <v>344</v>
      </c>
      <c r="K62" s="453">
        <f>D61*2</f>
        <v>53382.540000000008</v>
      </c>
    </row>
    <row r="63" spans="1:11" x14ac:dyDescent="0.25">
      <c r="A63" s="426"/>
      <c r="B63" s="426"/>
      <c r="C63" s="426"/>
      <c r="D63" s="426"/>
      <c r="E63" s="426"/>
      <c r="F63" s="426"/>
      <c r="G63" s="426"/>
      <c r="H63" s="426"/>
      <c r="I63" s="426"/>
      <c r="J63" s="446" t="s">
        <v>321</v>
      </c>
      <c r="K63" s="451">
        <f>K61+K62</f>
        <v>9769004.8200000003</v>
      </c>
    </row>
    <row r="64" spans="1:11" x14ac:dyDescent="0.25">
      <c r="A64" s="434"/>
      <c r="B64" s="434"/>
      <c r="C64" s="434"/>
      <c r="D64" s="434"/>
      <c r="E64" s="434"/>
      <c r="F64" s="434"/>
      <c r="G64" s="434"/>
      <c r="H64" s="434"/>
      <c r="I64" s="434"/>
      <c r="J64" s="454" t="s">
        <v>345</v>
      </c>
      <c r="K64" s="457">
        <f>K63*2</f>
        <v>19538009.640000001</v>
      </c>
    </row>
    <row r="65" spans="1:11" x14ac:dyDescent="0.25">
      <c r="A65" s="434"/>
      <c r="B65" s="434"/>
      <c r="C65" s="434"/>
      <c r="D65" s="434"/>
      <c r="E65" s="434"/>
      <c r="F65" s="434"/>
      <c r="G65" s="434"/>
      <c r="H65" s="434"/>
      <c r="I65" s="434"/>
      <c r="J65" s="434"/>
      <c r="K65" s="434"/>
    </row>
    <row r="66" spans="1:11" x14ac:dyDescent="0.25">
      <c r="A66" s="622" t="s">
        <v>273</v>
      </c>
      <c r="B66" s="622"/>
      <c r="C66" s="622"/>
      <c r="D66" s="622"/>
      <c r="E66" s="622"/>
      <c r="F66" s="622"/>
      <c r="G66" s="622"/>
      <c r="H66" s="622"/>
      <c r="I66" s="622"/>
      <c r="J66" s="622"/>
      <c r="K66" s="622"/>
    </row>
    <row r="67" spans="1:11" x14ac:dyDescent="0.25">
      <c r="A67" s="622" t="str">
        <f>A54</f>
        <v>COMPLEXO PENITENCIÁRIO NELSON HUNGRIA</v>
      </c>
      <c r="B67" s="622"/>
      <c r="C67" s="622"/>
      <c r="D67" s="622"/>
      <c r="E67" s="626" t="s">
        <v>311</v>
      </c>
      <c r="F67" s="626"/>
      <c r="G67" s="626"/>
      <c r="H67" s="626"/>
      <c r="I67" s="626" t="s">
        <v>346</v>
      </c>
      <c r="J67" s="626"/>
      <c r="K67" s="626"/>
    </row>
    <row r="68" spans="1:11" x14ac:dyDescent="0.25">
      <c r="A68" s="623"/>
      <c r="B68" s="623"/>
      <c r="C68" s="623"/>
      <c r="D68" s="623"/>
      <c r="E68" s="622" t="s">
        <v>313</v>
      </c>
      <c r="F68" s="622"/>
      <c r="G68" s="622"/>
      <c r="H68" s="622"/>
      <c r="I68" s="446" t="s">
        <v>315</v>
      </c>
      <c r="J68" s="446" t="s">
        <v>314</v>
      </c>
      <c r="K68" s="446" t="s">
        <v>315</v>
      </c>
    </row>
    <row r="69" spans="1:11" ht="25.5" x14ac:dyDescent="0.25">
      <c r="A69" s="421" t="s">
        <v>316</v>
      </c>
      <c r="B69" s="421" t="s">
        <v>296</v>
      </c>
      <c r="C69" s="432" t="s">
        <v>337</v>
      </c>
      <c r="D69" s="421" t="s">
        <v>317</v>
      </c>
      <c r="E69" s="432" t="s">
        <v>338</v>
      </c>
      <c r="F69" s="421" t="s">
        <v>339</v>
      </c>
      <c r="G69" s="421" t="s">
        <v>340</v>
      </c>
      <c r="H69" s="427" t="s">
        <v>318</v>
      </c>
      <c r="I69" s="421" t="s">
        <v>341</v>
      </c>
      <c r="J69" s="421" t="s">
        <v>342</v>
      </c>
      <c r="K69" s="421" t="s">
        <v>343</v>
      </c>
    </row>
    <row r="70" spans="1:11" x14ac:dyDescent="0.25">
      <c r="A70" s="421" t="s">
        <v>319</v>
      </c>
      <c r="B70" s="421">
        <v>100</v>
      </c>
      <c r="C70" s="422">
        <f>C57</f>
        <v>1.62</v>
      </c>
      <c r="D70" s="428">
        <f>B70*C70</f>
        <v>162</v>
      </c>
      <c r="E70" s="421">
        <f>B70*5</f>
        <v>500</v>
      </c>
      <c r="F70" s="421">
        <v>140</v>
      </c>
      <c r="G70" s="421">
        <f>F70</f>
        <v>140</v>
      </c>
      <c r="H70" s="421">
        <f>SUM(E70:G70)</f>
        <v>780</v>
      </c>
      <c r="I70" s="428">
        <f>H70*C70</f>
        <v>1263.6000000000001</v>
      </c>
      <c r="J70" s="421">
        <v>52</v>
      </c>
      <c r="K70" s="422">
        <f>I70*J70</f>
        <v>65707.200000000012</v>
      </c>
    </row>
    <row r="71" spans="1:11" x14ac:dyDescent="0.25">
      <c r="A71" s="421" t="s">
        <v>236</v>
      </c>
      <c r="B71" s="421">
        <v>170</v>
      </c>
      <c r="C71" s="422">
        <f>C58</f>
        <v>4.87</v>
      </c>
      <c r="D71" s="428">
        <f>B71*C71</f>
        <v>827.9</v>
      </c>
      <c r="E71" s="421">
        <f>B71*5</f>
        <v>850</v>
      </c>
      <c r="F71" s="421">
        <v>142</v>
      </c>
      <c r="G71" s="421">
        <f>F71</f>
        <v>142</v>
      </c>
      <c r="H71" s="421">
        <f>SUM(E71:G71)</f>
        <v>1134</v>
      </c>
      <c r="I71" s="428">
        <f>H71*C71</f>
        <v>5522.58</v>
      </c>
      <c r="J71" s="421">
        <v>52</v>
      </c>
      <c r="K71" s="422">
        <f>I71*J71</f>
        <v>287174.15999999997</v>
      </c>
    </row>
    <row r="72" spans="1:11" x14ac:dyDescent="0.25">
      <c r="A72" s="421" t="s">
        <v>322</v>
      </c>
      <c r="B72" s="421">
        <v>170</v>
      </c>
      <c r="C72" s="422">
        <f>C59</f>
        <v>0.97</v>
      </c>
      <c r="D72" s="428">
        <f>B72*C72</f>
        <v>164.9</v>
      </c>
      <c r="E72" s="421">
        <f>B72*5</f>
        <v>850</v>
      </c>
      <c r="F72" s="421">
        <v>142</v>
      </c>
      <c r="G72" s="421">
        <f>F72</f>
        <v>142</v>
      </c>
      <c r="H72" s="421">
        <f>SUM(E72:G72)</f>
        <v>1134</v>
      </c>
      <c r="I72" s="428">
        <f>H72*C72</f>
        <v>1099.98</v>
      </c>
      <c r="J72" s="421">
        <v>52</v>
      </c>
      <c r="K72" s="422">
        <f>I72*J72</f>
        <v>57198.96</v>
      </c>
    </row>
    <row r="73" spans="1:11" x14ac:dyDescent="0.25">
      <c r="A73" s="421" t="s">
        <v>238</v>
      </c>
      <c r="B73" s="421">
        <v>100</v>
      </c>
      <c r="C73" s="422">
        <f>C60</f>
        <v>4.03</v>
      </c>
      <c r="D73" s="428">
        <f>B73*C73</f>
        <v>403</v>
      </c>
      <c r="E73" s="421">
        <f>B73*5</f>
        <v>500</v>
      </c>
      <c r="F73" s="421">
        <v>100</v>
      </c>
      <c r="G73" s="421">
        <f>F73</f>
        <v>100</v>
      </c>
      <c r="H73" s="421">
        <f>SUM(E73:G73)</f>
        <v>700</v>
      </c>
      <c r="I73" s="428">
        <f>H73*C73</f>
        <v>2821</v>
      </c>
      <c r="J73" s="421">
        <v>52</v>
      </c>
      <c r="K73" s="422">
        <f>I73*J73</f>
        <v>146692</v>
      </c>
    </row>
    <row r="74" spans="1:11" x14ac:dyDescent="0.25">
      <c r="A74" s="421" t="s">
        <v>347</v>
      </c>
      <c r="B74" s="421">
        <v>100</v>
      </c>
      <c r="C74" s="422">
        <f>C70</f>
        <v>1.62</v>
      </c>
      <c r="D74" s="428">
        <f>B74*C74</f>
        <v>162</v>
      </c>
      <c r="E74" s="421">
        <f>B74*5</f>
        <v>500</v>
      </c>
      <c r="F74" s="421">
        <v>100</v>
      </c>
      <c r="G74" s="421">
        <f>F74</f>
        <v>100</v>
      </c>
      <c r="H74" s="421">
        <f>SUM(E74:G74)</f>
        <v>700</v>
      </c>
      <c r="I74" s="428">
        <f>H74*C74</f>
        <v>1134</v>
      </c>
      <c r="J74" s="421">
        <v>52</v>
      </c>
      <c r="K74" s="422">
        <f>I74*J74</f>
        <v>58968</v>
      </c>
    </row>
    <row r="75" spans="1:11" x14ac:dyDescent="0.25">
      <c r="A75" s="625"/>
      <c r="B75" s="625"/>
      <c r="C75" s="456">
        <f>SUM(C70:C74)</f>
        <v>13.11</v>
      </c>
      <c r="D75" s="456">
        <f>SUM(D70:D74)</f>
        <v>1719.8</v>
      </c>
      <c r="E75" s="625"/>
      <c r="F75" s="625"/>
      <c r="G75" s="625"/>
      <c r="H75" s="625"/>
      <c r="I75" s="456">
        <f>SUM(I70:I74)</f>
        <v>11841.16</v>
      </c>
      <c r="J75" s="450" t="s">
        <v>320</v>
      </c>
      <c r="K75" s="451">
        <f>SUM(K70:K74)</f>
        <v>615740.32000000007</v>
      </c>
    </row>
    <row r="76" spans="1:11" x14ac:dyDescent="0.25">
      <c r="A76" s="625"/>
      <c r="B76" s="625"/>
      <c r="C76" s="625"/>
      <c r="D76" s="625"/>
      <c r="E76" s="625"/>
      <c r="F76" s="625"/>
      <c r="G76" s="625"/>
      <c r="H76" s="625"/>
      <c r="I76" s="625"/>
      <c r="J76" s="452" t="s">
        <v>344</v>
      </c>
      <c r="K76" s="451">
        <f>D75*2</f>
        <v>3439.6</v>
      </c>
    </row>
    <row r="77" spans="1:11" x14ac:dyDescent="0.25">
      <c r="A77" s="625"/>
      <c r="B77" s="625"/>
      <c r="C77" s="625"/>
      <c r="D77" s="625"/>
      <c r="E77" s="625"/>
      <c r="F77" s="625"/>
      <c r="G77" s="625"/>
      <c r="H77" s="625"/>
      <c r="I77" s="625"/>
      <c r="J77" s="446" t="s">
        <v>321</v>
      </c>
      <c r="K77" s="451">
        <f>K75+K76</f>
        <v>619179.92000000004</v>
      </c>
    </row>
    <row r="78" spans="1:11" x14ac:dyDescent="0.25">
      <c r="A78" s="434"/>
      <c r="B78" s="434"/>
      <c r="C78" s="434"/>
      <c r="D78" s="434"/>
      <c r="E78" s="434"/>
      <c r="F78" s="434"/>
      <c r="G78" s="434"/>
      <c r="H78" s="434"/>
      <c r="I78" s="434"/>
      <c r="J78" s="454" t="s">
        <v>345</v>
      </c>
      <c r="K78" s="457">
        <f>K77*2</f>
        <v>1238359.8400000001</v>
      </c>
    </row>
    <row r="79" spans="1:11" x14ac:dyDescent="0.25">
      <c r="A79" s="434"/>
      <c r="B79" s="434"/>
      <c r="C79" s="434"/>
      <c r="D79" s="434"/>
      <c r="E79" s="434"/>
      <c r="F79" s="434"/>
      <c r="G79" s="434"/>
      <c r="H79" s="434"/>
      <c r="I79" s="434"/>
      <c r="J79" s="434"/>
      <c r="K79" s="434"/>
    </row>
    <row r="80" spans="1:11" x14ac:dyDescent="0.25">
      <c r="A80" s="622" t="s">
        <v>274</v>
      </c>
      <c r="B80" s="622"/>
      <c r="C80" s="622"/>
      <c r="D80" s="622"/>
      <c r="E80" s="622"/>
      <c r="F80" s="622"/>
      <c r="G80" s="622"/>
      <c r="H80" s="622"/>
      <c r="I80" s="622"/>
      <c r="J80" s="622"/>
      <c r="K80" s="622"/>
    </row>
    <row r="81" spans="1:11" x14ac:dyDescent="0.25">
      <c r="A81" s="622" t="str">
        <f>A67</f>
        <v>COMPLEXO PENITENCIÁRIO NELSON HUNGRIA</v>
      </c>
      <c r="B81" s="622"/>
      <c r="C81" s="622"/>
      <c r="D81" s="622"/>
      <c r="E81" s="626" t="s">
        <v>311</v>
      </c>
      <c r="F81" s="626"/>
      <c r="G81" s="626"/>
      <c r="H81" s="626"/>
      <c r="I81" s="626" t="s">
        <v>346</v>
      </c>
      <c r="J81" s="626"/>
      <c r="K81" s="626"/>
    </row>
    <row r="82" spans="1:11" x14ac:dyDescent="0.25">
      <c r="A82" s="624"/>
      <c r="B82" s="624"/>
      <c r="C82" s="624"/>
      <c r="D82" s="624"/>
      <c r="E82" s="622" t="s">
        <v>313</v>
      </c>
      <c r="F82" s="622"/>
      <c r="G82" s="622"/>
      <c r="H82" s="622"/>
      <c r="I82" s="446" t="s">
        <v>315</v>
      </c>
      <c r="J82" s="446" t="s">
        <v>314</v>
      </c>
      <c r="K82" s="446" t="s">
        <v>315</v>
      </c>
    </row>
    <row r="83" spans="1:11" ht="25.5" x14ac:dyDescent="0.25">
      <c r="A83" s="421" t="s">
        <v>316</v>
      </c>
      <c r="B83" s="421" t="s">
        <v>296</v>
      </c>
      <c r="C83" s="432" t="s">
        <v>337</v>
      </c>
      <c r="D83" s="421" t="s">
        <v>317</v>
      </c>
      <c r="E83" s="421" t="s">
        <v>338</v>
      </c>
      <c r="F83" s="421" t="s">
        <v>339</v>
      </c>
      <c r="G83" s="421" t="s">
        <v>340</v>
      </c>
      <c r="H83" s="427" t="s">
        <v>318</v>
      </c>
      <c r="I83" s="421" t="s">
        <v>341</v>
      </c>
      <c r="J83" s="421" t="s">
        <v>342</v>
      </c>
      <c r="K83" s="421" t="s">
        <v>343</v>
      </c>
    </row>
    <row r="84" spans="1:11" x14ac:dyDescent="0.25">
      <c r="A84" s="421" t="s">
        <v>319</v>
      </c>
      <c r="B84" s="421">
        <f>B70</f>
        <v>100</v>
      </c>
      <c r="C84" s="422">
        <f>C39</f>
        <v>1.78</v>
      </c>
      <c r="D84" s="428">
        <f>B84*C84</f>
        <v>178</v>
      </c>
      <c r="E84" s="421">
        <f t="shared" ref="E84:F88" si="3">E70</f>
        <v>500</v>
      </c>
      <c r="F84" s="421">
        <f t="shared" si="3"/>
        <v>140</v>
      </c>
      <c r="G84" s="421">
        <f>F84</f>
        <v>140</v>
      </c>
      <c r="H84" s="421">
        <f>SUM(E84:G84)</f>
        <v>780</v>
      </c>
      <c r="I84" s="428">
        <f>C84*H84</f>
        <v>1388.4</v>
      </c>
      <c r="J84" s="421">
        <v>52</v>
      </c>
      <c r="K84" s="422">
        <f>I84*J84</f>
        <v>72196.800000000003</v>
      </c>
    </row>
    <row r="85" spans="1:11" x14ac:dyDescent="0.25">
      <c r="A85" s="421" t="s">
        <v>236</v>
      </c>
      <c r="B85" s="421">
        <f>B71</f>
        <v>170</v>
      </c>
      <c r="C85" s="422">
        <f>C40</f>
        <v>5.36</v>
      </c>
      <c r="D85" s="428">
        <f>B85*C85</f>
        <v>911.2</v>
      </c>
      <c r="E85" s="421">
        <f t="shared" si="3"/>
        <v>850</v>
      </c>
      <c r="F85" s="421">
        <f t="shared" si="3"/>
        <v>142</v>
      </c>
      <c r="G85" s="421">
        <f>F85</f>
        <v>142</v>
      </c>
      <c r="H85" s="421">
        <f>SUM(E85:G85)</f>
        <v>1134</v>
      </c>
      <c r="I85" s="428">
        <f>C85*H85</f>
        <v>6078.2400000000007</v>
      </c>
      <c r="J85" s="421">
        <v>52</v>
      </c>
      <c r="K85" s="422">
        <f>I85*J85</f>
        <v>316068.48000000004</v>
      </c>
    </row>
    <row r="86" spans="1:11" x14ac:dyDescent="0.25">
      <c r="A86" s="421" t="s">
        <v>322</v>
      </c>
      <c r="B86" s="421">
        <f>B72</f>
        <v>170</v>
      </c>
      <c r="C86" s="422">
        <f>C41</f>
        <v>1.06</v>
      </c>
      <c r="D86" s="428">
        <f>B86*C86</f>
        <v>180.20000000000002</v>
      </c>
      <c r="E86" s="421">
        <f t="shared" si="3"/>
        <v>850</v>
      </c>
      <c r="F86" s="421">
        <f t="shared" si="3"/>
        <v>142</v>
      </c>
      <c r="G86" s="421">
        <f>F86</f>
        <v>142</v>
      </c>
      <c r="H86" s="421">
        <f>SUM(E86:G86)</f>
        <v>1134</v>
      </c>
      <c r="I86" s="428">
        <f>C86*H86</f>
        <v>1202.04</v>
      </c>
      <c r="J86" s="421">
        <v>52</v>
      </c>
      <c r="K86" s="422">
        <f>I86*J86</f>
        <v>62506.080000000002</v>
      </c>
    </row>
    <row r="87" spans="1:11" x14ac:dyDescent="0.25">
      <c r="A87" s="421" t="s">
        <v>238</v>
      </c>
      <c r="B87" s="421">
        <f>B73</f>
        <v>100</v>
      </c>
      <c r="C87" s="422">
        <f>C42</f>
        <v>4.4400000000000004</v>
      </c>
      <c r="D87" s="428">
        <f>B87*C87</f>
        <v>444.00000000000006</v>
      </c>
      <c r="E87" s="421">
        <f t="shared" si="3"/>
        <v>500</v>
      </c>
      <c r="F87" s="421">
        <f t="shared" si="3"/>
        <v>100</v>
      </c>
      <c r="G87" s="421">
        <f>F87</f>
        <v>100</v>
      </c>
      <c r="H87" s="421">
        <f>SUM(E87:G87)</f>
        <v>700</v>
      </c>
      <c r="I87" s="428">
        <f>C87*H87</f>
        <v>3108.0000000000005</v>
      </c>
      <c r="J87" s="421">
        <v>52</v>
      </c>
      <c r="K87" s="422">
        <f>I87*J87</f>
        <v>161616.00000000003</v>
      </c>
    </row>
    <row r="88" spans="1:11" x14ac:dyDescent="0.25">
      <c r="A88" s="421" t="s">
        <v>347</v>
      </c>
      <c r="B88" s="421">
        <f>B74</f>
        <v>100</v>
      </c>
      <c r="C88" s="422">
        <f>C43</f>
        <v>1.78</v>
      </c>
      <c r="D88" s="428">
        <f>B88*C88</f>
        <v>178</v>
      </c>
      <c r="E88" s="421">
        <f t="shared" si="3"/>
        <v>500</v>
      </c>
      <c r="F88" s="421">
        <f t="shared" si="3"/>
        <v>100</v>
      </c>
      <c r="G88" s="421">
        <f>F88</f>
        <v>100</v>
      </c>
      <c r="H88" s="421">
        <f>SUM(E88:G88)</f>
        <v>700</v>
      </c>
      <c r="I88" s="428">
        <f>C88*H88</f>
        <v>1246</v>
      </c>
      <c r="J88" s="421">
        <v>52</v>
      </c>
      <c r="K88" s="422">
        <f>I88*J88</f>
        <v>64792</v>
      </c>
    </row>
    <row r="89" spans="1:11" x14ac:dyDescent="0.25">
      <c r="A89" s="625"/>
      <c r="B89" s="625"/>
      <c r="C89" s="456">
        <f>SUM(C84:C88)</f>
        <v>14.42</v>
      </c>
      <c r="D89" s="456">
        <f>SUM(D84:D88)</f>
        <v>1891.4</v>
      </c>
      <c r="E89" s="625"/>
      <c r="F89" s="625"/>
      <c r="G89" s="625"/>
      <c r="H89" s="625"/>
      <c r="I89" s="456">
        <f>SUM(I84:I88)</f>
        <v>13022.68</v>
      </c>
      <c r="J89" s="450" t="s">
        <v>320</v>
      </c>
      <c r="K89" s="451">
        <f>SUM(K84:K88)</f>
        <v>677179.3600000001</v>
      </c>
    </row>
    <row r="90" spans="1:11" x14ac:dyDescent="0.25">
      <c r="A90" s="625"/>
      <c r="B90" s="625"/>
      <c r="C90" s="625"/>
      <c r="D90" s="625"/>
      <c r="E90" s="625"/>
      <c r="F90" s="625"/>
      <c r="G90" s="625"/>
      <c r="H90" s="625"/>
      <c r="I90" s="625"/>
      <c r="J90" s="452" t="s">
        <v>344</v>
      </c>
      <c r="K90" s="451">
        <f>D89*2</f>
        <v>3782.8</v>
      </c>
    </row>
    <row r="91" spans="1:11" x14ac:dyDescent="0.25">
      <c r="A91" s="625"/>
      <c r="B91" s="625"/>
      <c r="C91" s="625"/>
      <c r="D91" s="625"/>
      <c r="E91" s="625"/>
      <c r="F91" s="625"/>
      <c r="G91" s="625"/>
      <c r="H91" s="625"/>
      <c r="I91" s="625"/>
      <c r="J91" s="446" t="s">
        <v>321</v>
      </c>
      <c r="K91" s="458">
        <f>K89+K90</f>
        <v>680962.16000000015</v>
      </c>
    </row>
    <row r="92" spans="1:11" x14ac:dyDescent="0.25">
      <c r="A92" s="426"/>
      <c r="B92" s="426"/>
      <c r="C92" s="426"/>
      <c r="D92" s="426"/>
      <c r="E92" s="426"/>
      <c r="F92" s="426"/>
      <c r="G92" s="426"/>
      <c r="H92" s="426"/>
      <c r="I92" s="425"/>
      <c r="J92" s="454" t="s">
        <v>345</v>
      </c>
      <c r="K92" s="457">
        <f>K91*2</f>
        <v>1361924.3200000003</v>
      </c>
    </row>
    <row r="93" spans="1:11" x14ac:dyDescent="0.25">
      <c r="A93" s="625"/>
      <c r="B93" s="625"/>
      <c r="C93" s="625"/>
      <c r="D93" s="625"/>
      <c r="E93" s="625"/>
      <c r="F93" s="625"/>
      <c r="G93" s="625"/>
      <c r="H93" s="626" t="s">
        <v>348</v>
      </c>
      <c r="I93" s="626"/>
      <c r="J93" s="626"/>
      <c r="K93" s="459">
        <f>K63+K77</f>
        <v>10388184.74</v>
      </c>
    </row>
    <row r="94" spans="1:11" x14ac:dyDescent="0.25">
      <c r="A94" s="625"/>
      <c r="B94" s="625"/>
      <c r="C94" s="625"/>
      <c r="D94" s="625"/>
      <c r="E94" s="625"/>
      <c r="F94" s="625"/>
      <c r="G94" s="625"/>
      <c r="H94" s="626" t="s">
        <v>349</v>
      </c>
      <c r="I94" s="626"/>
      <c r="J94" s="626"/>
      <c r="K94" s="459">
        <f>K63+K91</f>
        <v>10449966.98</v>
      </c>
    </row>
    <row r="95" spans="1:11" x14ac:dyDescent="0.25">
      <c r="A95" s="434"/>
      <c r="B95" s="434"/>
      <c r="C95" s="434"/>
      <c r="D95" s="434"/>
      <c r="E95" s="434"/>
      <c r="F95" s="434"/>
      <c r="G95" s="434"/>
      <c r="H95" s="626" t="s">
        <v>350</v>
      </c>
      <c r="I95" s="626"/>
      <c r="J95" s="626"/>
      <c r="K95" s="459">
        <f>K93*2</f>
        <v>20776369.48</v>
      </c>
    </row>
    <row r="96" spans="1:11" x14ac:dyDescent="0.25">
      <c r="A96" s="434"/>
      <c r="B96" s="434"/>
      <c r="C96" s="434"/>
      <c r="D96" s="434"/>
      <c r="E96" s="434"/>
      <c r="F96" s="434"/>
      <c r="G96" s="434"/>
      <c r="H96" s="626" t="s">
        <v>351</v>
      </c>
      <c r="I96" s="626"/>
      <c r="J96" s="626"/>
      <c r="K96" s="459">
        <f>K94*2</f>
        <v>20899933.960000001</v>
      </c>
    </row>
    <row r="97" spans="1:11" x14ac:dyDescent="0.25">
      <c r="A97" s="434"/>
      <c r="B97" s="434"/>
      <c r="C97" s="434"/>
      <c r="D97" s="434"/>
      <c r="E97" s="434"/>
      <c r="F97" s="434"/>
      <c r="G97" s="434"/>
      <c r="H97" s="434"/>
      <c r="I97" s="434"/>
      <c r="J97" s="434"/>
      <c r="K97" s="434"/>
    </row>
    <row r="98" spans="1:11" x14ac:dyDescent="0.25">
      <c r="A98" s="621" t="s">
        <v>354</v>
      </c>
      <c r="B98" s="621"/>
      <c r="C98" s="621"/>
      <c r="D98" s="621"/>
      <c r="E98" s="621"/>
      <c r="F98" s="621"/>
      <c r="G98" s="621"/>
      <c r="H98" s="621"/>
      <c r="I98" s="621"/>
      <c r="J98" s="621"/>
      <c r="K98" s="621"/>
    </row>
    <row r="99" spans="1:11" x14ac:dyDescent="0.25">
      <c r="A99" s="622" t="s">
        <v>355</v>
      </c>
      <c r="B99" s="622"/>
      <c r="C99" s="622"/>
      <c r="D99" s="622"/>
      <c r="E99" s="622" t="s">
        <v>311</v>
      </c>
      <c r="F99" s="622"/>
      <c r="G99" s="622"/>
      <c r="H99" s="622"/>
      <c r="I99" s="622" t="s">
        <v>312</v>
      </c>
      <c r="J99" s="622"/>
      <c r="K99" s="622"/>
    </row>
    <row r="100" spans="1:11" x14ac:dyDescent="0.25">
      <c r="A100" s="622"/>
      <c r="B100" s="622"/>
      <c r="C100" s="622"/>
      <c r="D100" s="622"/>
      <c r="E100" s="622" t="s">
        <v>313</v>
      </c>
      <c r="F100" s="622"/>
      <c r="G100" s="622"/>
      <c r="H100" s="622"/>
      <c r="I100" s="445" t="s">
        <v>315</v>
      </c>
      <c r="J100" s="446" t="s">
        <v>314</v>
      </c>
      <c r="K100" s="445" t="s">
        <v>315</v>
      </c>
    </row>
    <row r="101" spans="1:11" ht="25.5" x14ac:dyDescent="0.25">
      <c r="A101" s="421" t="s">
        <v>316</v>
      </c>
      <c r="B101" s="421" t="s">
        <v>296</v>
      </c>
      <c r="C101" s="421" t="s">
        <v>337</v>
      </c>
      <c r="D101" s="421" t="s">
        <v>317</v>
      </c>
      <c r="E101" s="421" t="s">
        <v>338</v>
      </c>
      <c r="F101" s="421" t="s">
        <v>339</v>
      </c>
      <c r="G101" s="421" t="s">
        <v>340</v>
      </c>
      <c r="H101" s="421" t="s">
        <v>318</v>
      </c>
      <c r="I101" s="421" t="s">
        <v>341</v>
      </c>
      <c r="J101" s="421" t="s">
        <v>342</v>
      </c>
      <c r="K101" s="421" t="s">
        <v>343</v>
      </c>
    </row>
    <row r="102" spans="1:11" x14ac:dyDescent="0.25">
      <c r="A102" s="421" t="s">
        <v>319</v>
      </c>
      <c r="B102" s="421">
        <v>217</v>
      </c>
      <c r="C102" s="422">
        <f>C12</f>
        <v>1.62</v>
      </c>
      <c r="D102" s="423">
        <f>B102*C102</f>
        <v>351.54</v>
      </c>
      <c r="E102" s="421">
        <f>B102*5</f>
        <v>1085</v>
      </c>
      <c r="F102" s="421">
        <f>B102</f>
        <v>217</v>
      </c>
      <c r="G102" s="421">
        <f>F102</f>
        <v>217</v>
      </c>
      <c r="H102" s="432">
        <f>SUM(E102:G102)</f>
        <v>1519</v>
      </c>
      <c r="I102" s="423">
        <f>H102*C102</f>
        <v>2460.7800000000002</v>
      </c>
      <c r="J102" s="421">
        <v>52</v>
      </c>
      <c r="K102" s="422">
        <f>I102*J102</f>
        <v>127960.56000000001</v>
      </c>
    </row>
    <row r="103" spans="1:11" x14ac:dyDescent="0.25">
      <c r="A103" s="421" t="s">
        <v>236</v>
      </c>
      <c r="B103" s="421">
        <v>217</v>
      </c>
      <c r="C103" s="422">
        <f>C13</f>
        <v>4.87</v>
      </c>
      <c r="D103" s="423">
        <f>B103*C103</f>
        <v>1056.79</v>
      </c>
      <c r="E103" s="421">
        <f>B103*5</f>
        <v>1085</v>
      </c>
      <c r="F103" s="421">
        <f>B103</f>
        <v>217</v>
      </c>
      <c r="G103" s="421">
        <f>F103</f>
        <v>217</v>
      </c>
      <c r="H103" s="432">
        <f>SUM(E103:G103)</f>
        <v>1519</v>
      </c>
      <c r="I103" s="423">
        <f>H103*C103</f>
        <v>7397.53</v>
      </c>
      <c r="J103" s="421">
        <v>52</v>
      </c>
      <c r="K103" s="422">
        <f>I103*J103</f>
        <v>384671.56</v>
      </c>
    </row>
    <row r="104" spans="1:11" x14ac:dyDescent="0.25">
      <c r="A104" s="421" t="s">
        <v>322</v>
      </c>
      <c r="B104" s="421">
        <v>217</v>
      </c>
      <c r="C104" s="422">
        <f>C14</f>
        <v>0.97</v>
      </c>
      <c r="D104" s="423">
        <f>B104*C104</f>
        <v>210.48999999999998</v>
      </c>
      <c r="E104" s="421">
        <f>B104*5</f>
        <v>1085</v>
      </c>
      <c r="F104" s="421">
        <f>B104</f>
        <v>217</v>
      </c>
      <c r="G104" s="421">
        <f>F104</f>
        <v>217</v>
      </c>
      <c r="H104" s="432">
        <f>SUM(E104:G104)</f>
        <v>1519</v>
      </c>
      <c r="I104" s="423">
        <f>H104*C104</f>
        <v>1473.43</v>
      </c>
      <c r="J104" s="421">
        <v>52</v>
      </c>
      <c r="K104" s="422">
        <f>I104*J104</f>
        <v>76618.36</v>
      </c>
    </row>
    <row r="105" spans="1:11" x14ac:dyDescent="0.25">
      <c r="A105" s="421" t="s">
        <v>238</v>
      </c>
      <c r="B105" s="421">
        <v>217</v>
      </c>
      <c r="C105" s="422">
        <f>C15</f>
        <v>4.03</v>
      </c>
      <c r="D105" s="423">
        <f>B105*C105</f>
        <v>874.5100000000001</v>
      </c>
      <c r="E105" s="421">
        <f>B105*5</f>
        <v>1085</v>
      </c>
      <c r="F105" s="421">
        <f>B105</f>
        <v>217</v>
      </c>
      <c r="G105" s="421">
        <f>F105</f>
        <v>217</v>
      </c>
      <c r="H105" s="432">
        <f>SUM(E105:G105)</f>
        <v>1519</v>
      </c>
      <c r="I105" s="423">
        <f>H105*C105</f>
        <v>6121.5700000000006</v>
      </c>
      <c r="J105" s="421">
        <v>52</v>
      </c>
      <c r="K105" s="422">
        <f>I105*J105</f>
        <v>318321.64</v>
      </c>
    </row>
    <row r="106" spans="1:11" x14ac:dyDescent="0.25">
      <c r="A106" s="624"/>
      <c r="B106" s="624"/>
      <c r="C106" s="447">
        <f>SUM(C102:C105)</f>
        <v>11.49</v>
      </c>
      <c r="D106" s="448">
        <f>SUM(D102:D105)</f>
        <v>2493.33</v>
      </c>
      <c r="E106" s="433"/>
      <c r="F106" s="424"/>
      <c r="G106" s="425"/>
      <c r="H106" s="425"/>
      <c r="I106" s="449">
        <f>SUM(I102:I105)</f>
        <v>17453.310000000001</v>
      </c>
      <c r="J106" s="450" t="s">
        <v>320</v>
      </c>
      <c r="K106" s="451">
        <f>SUM(K102:K105)</f>
        <v>907572.12</v>
      </c>
    </row>
    <row r="107" spans="1:11" x14ac:dyDescent="0.25">
      <c r="A107" s="426"/>
      <c r="B107" s="426"/>
      <c r="C107" s="426"/>
      <c r="D107" s="426"/>
      <c r="E107" s="426"/>
      <c r="F107" s="426"/>
      <c r="G107" s="426"/>
      <c r="H107" s="426"/>
      <c r="I107" s="426"/>
      <c r="J107" s="452" t="s">
        <v>344</v>
      </c>
      <c r="K107" s="453">
        <f>D106*2</f>
        <v>4986.66</v>
      </c>
    </row>
    <row r="108" spans="1:11" x14ac:dyDescent="0.25">
      <c r="A108" s="426"/>
      <c r="B108" s="426"/>
      <c r="C108" s="426"/>
      <c r="D108" s="426"/>
      <c r="E108" s="426"/>
      <c r="F108" s="426"/>
      <c r="G108" s="426"/>
      <c r="H108" s="426"/>
      <c r="I108" s="426"/>
      <c r="J108" s="446" t="s">
        <v>321</v>
      </c>
      <c r="K108" s="451">
        <f>K106+K107</f>
        <v>912558.78</v>
      </c>
    </row>
    <row r="109" spans="1:11" x14ac:dyDescent="0.25">
      <c r="A109" s="434"/>
      <c r="B109" s="434"/>
      <c r="C109" s="434"/>
      <c r="D109" s="434"/>
      <c r="E109" s="434"/>
      <c r="F109" s="434"/>
      <c r="G109" s="434"/>
      <c r="H109" s="434"/>
      <c r="I109" s="434"/>
      <c r="J109" s="454" t="s">
        <v>345</v>
      </c>
      <c r="K109" s="455">
        <f>K108*2</f>
        <v>1825117.56</v>
      </c>
    </row>
    <row r="110" spans="1:11" x14ac:dyDescent="0.25">
      <c r="A110" s="434"/>
      <c r="B110" s="434"/>
      <c r="C110" s="434"/>
      <c r="D110" s="434"/>
      <c r="E110" s="434"/>
      <c r="F110" s="434"/>
      <c r="G110" s="434"/>
      <c r="H110" s="434"/>
      <c r="I110" s="434"/>
      <c r="J110" s="434"/>
      <c r="K110" s="434"/>
    </row>
    <row r="111" spans="1:11" x14ac:dyDescent="0.25">
      <c r="A111" s="622" t="s">
        <v>273</v>
      </c>
      <c r="B111" s="622"/>
      <c r="C111" s="622"/>
      <c r="D111" s="622"/>
      <c r="E111" s="622"/>
      <c r="F111" s="622"/>
      <c r="G111" s="622"/>
      <c r="H111" s="622"/>
      <c r="I111" s="622"/>
      <c r="J111" s="622"/>
      <c r="K111" s="622"/>
    </row>
    <row r="112" spans="1:11" x14ac:dyDescent="0.25">
      <c r="A112" s="622" t="str">
        <f>A99</f>
        <v>PRESIDIO IBIRITÉ</v>
      </c>
      <c r="B112" s="622"/>
      <c r="C112" s="622"/>
      <c r="D112" s="622"/>
      <c r="E112" s="626" t="s">
        <v>311</v>
      </c>
      <c r="F112" s="626"/>
      <c r="G112" s="626"/>
      <c r="H112" s="626"/>
      <c r="I112" s="626" t="s">
        <v>346</v>
      </c>
      <c r="J112" s="626"/>
      <c r="K112" s="626"/>
    </row>
    <row r="113" spans="1:11" x14ac:dyDescent="0.25">
      <c r="A113" s="623"/>
      <c r="B113" s="623"/>
      <c r="C113" s="623"/>
      <c r="D113" s="623"/>
      <c r="E113" s="622" t="s">
        <v>313</v>
      </c>
      <c r="F113" s="622"/>
      <c r="G113" s="622"/>
      <c r="H113" s="622"/>
      <c r="I113" s="446" t="s">
        <v>315</v>
      </c>
      <c r="J113" s="446" t="s">
        <v>314</v>
      </c>
      <c r="K113" s="446" t="s">
        <v>315</v>
      </c>
    </row>
    <row r="114" spans="1:11" ht="25.5" x14ac:dyDescent="0.25">
      <c r="A114" s="421" t="s">
        <v>316</v>
      </c>
      <c r="B114" s="421" t="s">
        <v>296</v>
      </c>
      <c r="C114" s="432" t="s">
        <v>337</v>
      </c>
      <c r="D114" s="421" t="s">
        <v>317</v>
      </c>
      <c r="E114" s="432" t="s">
        <v>338</v>
      </c>
      <c r="F114" s="421" t="s">
        <v>339</v>
      </c>
      <c r="G114" s="421" t="s">
        <v>340</v>
      </c>
      <c r="H114" s="427" t="s">
        <v>318</v>
      </c>
      <c r="I114" s="421" t="s">
        <v>341</v>
      </c>
      <c r="J114" s="421" t="s">
        <v>342</v>
      </c>
      <c r="K114" s="421" t="s">
        <v>343</v>
      </c>
    </row>
    <row r="115" spans="1:11" x14ac:dyDescent="0.25">
      <c r="A115" s="421" t="s">
        <v>319</v>
      </c>
      <c r="B115" s="421">
        <v>20</v>
      </c>
      <c r="C115" s="422">
        <f>C102</f>
        <v>1.62</v>
      </c>
      <c r="D115" s="428">
        <f>B115*C115</f>
        <v>32.400000000000006</v>
      </c>
      <c r="E115" s="421">
        <f>B115*5</f>
        <v>100</v>
      </c>
      <c r="F115" s="421">
        <v>12</v>
      </c>
      <c r="G115" s="421">
        <v>9</v>
      </c>
      <c r="H115" s="421">
        <f>SUM(E115:G115)</f>
        <v>121</v>
      </c>
      <c r="I115" s="428">
        <f>H115*C115</f>
        <v>196.02</v>
      </c>
      <c r="J115" s="421">
        <v>52</v>
      </c>
      <c r="K115" s="422">
        <f>I115*J115</f>
        <v>10193.040000000001</v>
      </c>
    </row>
    <row r="116" spans="1:11" x14ac:dyDescent="0.25">
      <c r="A116" s="421" t="s">
        <v>236</v>
      </c>
      <c r="B116" s="421">
        <v>35</v>
      </c>
      <c r="C116" s="422">
        <f>C103</f>
        <v>4.87</v>
      </c>
      <c r="D116" s="428">
        <f>B116*C116</f>
        <v>170.45000000000002</v>
      </c>
      <c r="E116" s="421">
        <f>B116*5</f>
        <v>175</v>
      </c>
      <c r="F116" s="421">
        <v>20</v>
      </c>
      <c r="G116" s="421">
        <v>9</v>
      </c>
      <c r="H116" s="421">
        <f>SUM(E116:G116)</f>
        <v>204</v>
      </c>
      <c r="I116" s="428">
        <f>H116*C116</f>
        <v>993.48</v>
      </c>
      <c r="J116" s="421">
        <v>52</v>
      </c>
      <c r="K116" s="422">
        <f>I116*J116</f>
        <v>51660.959999999999</v>
      </c>
    </row>
    <row r="117" spans="1:11" x14ac:dyDescent="0.25">
      <c r="A117" s="421" t="s">
        <v>322</v>
      </c>
      <c r="B117" s="421">
        <v>30</v>
      </c>
      <c r="C117" s="422">
        <f>C104</f>
        <v>0.97</v>
      </c>
      <c r="D117" s="428">
        <f>B117*C117</f>
        <v>29.099999999999998</v>
      </c>
      <c r="E117" s="421">
        <f>B117*5</f>
        <v>150</v>
      </c>
      <c r="F117" s="421">
        <v>20</v>
      </c>
      <c r="G117" s="421">
        <v>9</v>
      </c>
      <c r="H117" s="421">
        <f>SUM(E117:G117)</f>
        <v>179</v>
      </c>
      <c r="I117" s="428">
        <f>H117*C117</f>
        <v>173.63</v>
      </c>
      <c r="J117" s="421">
        <v>52</v>
      </c>
      <c r="K117" s="422">
        <f>I117*J117</f>
        <v>9028.76</v>
      </c>
    </row>
    <row r="118" spans="1:11" x14ac:dyDescent="0.25">
      <c r="A118" s="421" t="s">
        <v>238</v>
      </c>
      <c r="B118" s="421">
        <v>7</v>
      </c>
      <c r="C118" s="422">
        <f>C105</f>
        <v>4.03</v>
      </c>
      <c r="D118" s="428">
        <f>B118*C118</f>
        <v>28.21</v>
      </c>
      <c r="E118" s="421">
        <f>B118*5</f>
        <v>35</v>
      </c>
      <c r="F118" s="421">
        <v>7</v>
      </c>
      <c r="G118" s="421">
        <v>7</v>
      </c>
      <c r="H118" s="421">
        <f>SUM(E118:G118)</f>
        <v>49</v>
      </c>
      <c r="I118" s="428">
        <f>H118*C118</f>
        <v>197.47</v>
      </c>
      <c r="J118" s="421">
        <v>52</v>
      </c>
      <c r="K118" s="422">
        <f>I118*J118</f>
        <v>10268.44</v>
      </c>
    </row>
    <row r="119" spans="1:11" x14ac:dyDescent="0.25">
      <c r="A119" s="421" t="s">
        <v>347</v>
      </c>
      <c r="B119" s="421">
        <v>7</v>
      </c>
      <c r="C119" s="429">
        <f>C115</f>
        <v>1.62</v>
      </c>
      <c r="D119" s="428">
        <f>B119*C119</f>
        <v>11.34</v>
      </c>
      <c r="E119" s="421">
        <f>B119*5</f>
        <v>35</v>
      </c>
      <c r="F119" s="421">
        <v>7</v>
      </c>
      <c r="G119" s="421">
        <v>7</v>
      </c>
      <c r="H119" s="421">
        <f>SUM(E119:G119)</f>
        <v>49</v>
      </c>
      <c r="I119" s="428">
        <f>H119*C119</f>
        <v>79.38000000000001</v>
      </c>
      <c r="J119" s="421">
        <v>52</v>
      </c>
      <c r="K119" s="422">
        <f>I119*J119</f>
        <v>4127.76</v>
      </c>
    </row>
    <row r="120" spans="1:11" x14ac:dyDescent="0.25">
      <c r="A120" s="625"/>
      <c r="B120" s="625"/>
      <c r="C120" s="456">
        <f>SUM(C115:C119)</f>
        <v>13.11</v>
      </c>
      <c r="D120" s="456">
        <f>SUM(D115:D119)</f>
        <v>271.5</v>
      </c>
      <c r="E120" s="625"/>
      <c r="F120" s="625"/>
      <c r="G120" s="625"/>
      <c r="H120" s="625"/>
      <c r="I120" s="456">
        <f>SUM(I115:I119)</f>
        <v>1639.9800000000002</v>
      </c>
      <c r="J120" s="450" t="s">
        <v>320</v>
      </c>
      <c r="K120" s="451">
        <f>SUM(K115:K119)</f>
        <v>85278.959999999992</v>
      </c>
    </row>
    <row r="121" spans="1:11" x14ac:dyDescent="0.25">
      <c r="A121" s="625"/>
      <c r="B121" s="625"/>
      <c r="C121" s="625"/>
      <c r="D121" s="625"/>
      <c r="E121" s="625"/>
      <c r="F121" s="625"/>
      <c r="G121" s="625"/>
      <c r="H121" s="625"/>
      <c r="I121" s="625"/>
      <c r="J121" s="452" t="s">
        <v>344</v>
      </c>
      <c r="K121" s="451">
        <f>D120*2</f>
        <v>543</v>
      </c>
    </row>
    <row r="122" spans="1:11" x14ac:dyDescent="0.25">
      <c r="A122" s="625"/>
      <c r="B122" s="625"/>
      <c r="C122" s="625"/>
      <c r="D122" s="625"/>
      <c r="E122" s="625"/>
      <c r="F122" s="625"/>
      <c r="G122" s="625"/>
      <c r="H122" s="625"/>
      <c r="I122" s="625"/>
      <c r="J122" s="446" t="s">
        <v>321</v>
      </c>
      <c r="K122" s="451">
        <f>K120+K121</f>
        <v>85821.959999999992</v>
      </c>
    </row>
    <row r="123" spans="1:11" x14ac:dyDescent="0.25">
      <c r="A123" s="434"/>
      <c r="B123" s="434"/>
      <c r="C123" s="434"/>
      <c r="D123" s="434"/>
      <c r="E123" s="434"/>
      <c r="F123" s="434"/>
      <c r="G123" s="434"/>
      <c r="H123" s="434"/>
      <c r="I123" s="434"/>
      <c r="J123" s="454" t="s">
        <v>345</v>
      </c>
      <c r="K123" s="457">
        <f>K122*2</f>
        <v>171643.91999999998</v>
      </c>
    </row>
    <row r="124" spans="1:11" x14ac:dyDescent="0.25">
      <c r="A124" s="434"/>
      <c r="B124" s="434"/>
      <c r="C124" s="434"/>
      <c r="D124" s="434"/>
      <c r="E124" s="434"/>
      <c r="F124" s="434"/>
      <c r="G124" s="434"/>
      <c r="H124" s="434"/>
      <c r="I124" s="434"/>
      <c r="J124" s="434"/>
      <c r="K124" s="434"/>
    </row>
    <row r="125" spans="1:11" x14ac:dyDescent="0.25">
      <c r="A125" s="622" t="s">
        <v>274</v>
      </c>
      <c r="B125" s="622"/>
      <c r="C125" s="622"/>
      <c r="D125" s="622"/>
      <c r="E125" s="622"/>
      <c r="F125" s="622"/>
      <c r="G125" s="622"/>
      <c r="H125" s="622"/>
      <c r="I125" s="622"/>
      <c r="J125" s="622"/>
      <c r="K125" s="622"/>
    </row>
    <row r="126" spans="1:11" x14ac:dyDescent="0.25">
      <c r="A126" s="622" t="str">
        <f>A112</f>
        <v>PRESIDIO IBIRITÉ</v>
      </c>
      <c r="B126" s="622"/>
      <c r="C126" s="622"/>
      <c r="D126" s="622"/>
      <c r="E126" s="626" t="s">
        <v>311</v>
      </c>
      <c r="F126" s="626"/>
      <c r="G126" s="626"/>
      <c r="H126" s="626"/>
      <c r="I126" s="626" t="s">
        <v>346</v>
      </c>
      <c r="J126" s="626"/>
      <c r="K126" s="626"/>
    </row>
    <row r="127" spans="1:11" x14ac:dyDescent="0.25">
      <c r="A127" s="624"/>
      <c r="B127" s="624"/>
      <c r="C127" s="624"/>
      <c r="D127" s="624"/>
      <c r="E127" s="622" t="s">
        <v>313</v>
      </c>
      <c r="F127" s="622"/>
      <c r="G127" s="622"/>
      <c r="H127" s="622"/>
      <c r="I127" s="446" t="s">
        <v>315</v>
      </c>
      <c r="J127" s="446" t="s">
        <v>314</v>
      </c>
      <c r="K127" s="446" t="s">
        <v>315</v>
      </c>
    </row>
    <row r="128" spans="1:11" ht="25.5" x14ac:dyDescent="0.25">
      <c r="A128" s="421" t="s">
        <v>316</v>
      </c>
      <c r="B128" s="421" t="s">
        <v>296</v>
      </c>
      <c r="C128" s="432" t="s">
        <v>337</v>
      </c>
      <c r="D128" s="421" t="s">
        <v>317</v>
      </c>
      <c r="E128" s="432" t="s">
        <v>338</v>
      </c>
      <c r="F128" s="421" t="s">
        <v>339</v>
      </c>
      <c r="G128" s="421" t="s">
        <v>340</v>
      </c>
      <c r="H128" s="427" t="s">
        <v>318</v>
      </c>
      <c r="I128" s="421" t="s">
        <v>341</v>
      </c>
      <c r="J128" s="421" t="s">
        <v>342</v>
      </c>
      <c r="K128" s="421" t="s">
        <v>343</v>
      </c>
    </row>
    <row r="129" spans="1:11" x14ac:dyDescent="0.25">
      <c r="A129" s="421" t="s">
        <v>319</v>
      </c>
      <c r="B129" s="421">
        <f>B115</f>
        <v>20</v>
      </c>
      <c r="C129" s="428">
        <f>C39</f>
        <v>1.78</v>
      </c>
      <c r="D129" s="428">
        <f>B129*C129</f>
        <v>35.6</v>
      </c>
      <c r="E129" s="421">
        <f t="shared" ref="E129:F133" si="4">E115</f>
        <v>100</v>
      </c>
      <c r="F129" s="421">
        <f t="shared" si="4"/>
        <v>12</v>
      </c>
      <c r="G129" s="421">
        <v>9</v>
      </c>
      <c r="H129" s="421">
        <f>SUM(E129:G129)</f>
        <v>121</v>
      </c>
      <c r="I129" s="428">
        <f>C129*H129</f>
        <v>215.38</v>
      </c>
      <c r="J129" s="421">
        <v>52</v>
      </c>
      <c r="K129" s="422">
        <f>I129*J129</f>
        <v>11199.76</v>
      </c>
    </row>
    <row r="130" spans="1:11" x14ac:dyDescent="0.25">
      <c r="A130" s="421" t="s">
        <v>236</v>
      </c>
      <c r="B130" s="421">
        <f>B116</f>
        <v>35</v>
      </c>
      <c r="C130" s="428">
        <f>C40</f>
        <v>5.36</v>
      </c>
      <c r="D130" s="428">
        <f>B130*C130</f>
        <v>187.60000000000002</v>
      </c>
      <c r="E130" s="421">
        <f t="shared" si="4"/>
        <v>175</v>
      </c>
      <c r="F130" s="421">
        <f t="shared" si="4"/>
        <v>20</v>
      </c>
      <c r="G130" s="421">
        <v>9</v>
      </c>
      <c r="H130" s="421">
        <f>SUM(E130:G130)</f>
        <v>204</v>
      </c>
      <c r="I130" s="428">
        <f>C130*H130</f>
        <v>1093.44</v>
      </c>
      <c r="J130" s="421">
        <v>52</v>
      </c>
      <c r="K130" s="422">
        <f>I130*J130</f>
        <v>56858.880000000005</v>
      </c>
    </row>
    <row r="131" spans="1:11" x14ac:dyDescent="0.25">
      <c r="A131" s="421" t="s">
        <v>322</v>
      </c>
      <c r="B131" s="421">
        <f>B117</f>
        <v>30</v>
      </c>
      <c r="C131" s="428">
        <f>C41</f>
        <v>1.06</v>
      </c>
      <c r="D131" s="428">
        <f>B131*C131</f>
        <v>31.8</v>
      </c>
      <c r="E131" s="421">
        <f t="shared" si="4"/>
        <v>150</v>
      </c>
      <c r="F131" s="421">
        <f t="shared" si="4"/>
        <v>20</v>
      </c>
      <c r="G131" s="421">
        <v>9</v>
      </c>
      <c r="H131" s="421">
        <f>SUM(E131:G131)</f>
        <v>179</v>
      </c>
      <c r="I131" s="428">
        <f>C131*H131</f>
        <v>189.74</v>
      </c>
      <c r="J131" s="421">
        <v>52</v>
      </c>
      <c r="K131" s="422">
        <f>I131*J131</f>
        <v>9866.48</v>
      </c>
    </row>
    <row r="132" spans="1:11" x14ac:dyDescent="0.25">
      <c r="A132" s="421" t="s">
        <v>238</v>
      </c>
      <c r="B132" s="421">
        <f>B118</f>
        <v>7</v>
      </c>
      <c r="C132" s="428">
        <f>C42</f>
        <v>4.4400000000000004</v>
      </c>
      <c r="D132" s="428">
        <f>B132*C132</f>
        <v>31.080000000000002</v>
      </c>
      <c r="E132" s="421">
        <f t="shared" si="4"/>
        <v>35</v>
      </c>
      <c r="F132" s="421">
        <f t="shared" si="4"/>
        <v>7</v>
      </c>
      <c r="G132" s="421">
        <v>7</v>
      </c>
      <c r="H132" s="421">
        <f>SUM(E132:G132)</f>
        <v>49</v>
      </c>
      <c r="I132" s="428">
        <f>C132*H132</f>
        <v>217.56000000000003</v>
      </c>
      <c r="J132" s="421">
        <v>52</v>
      </c>
      <c r="K132" s="422">
        <f>I132*J132</f>
        <v>11313.12</v>
      </c>
    </row>
    <row r="133" spans="1:11" x14ac:dyDescent="0.25">
      <c r="A133" s="421" t="str">
        <f>A119</f>
        <v>L. Noturno</v>
      </c>
      <c r="B133" s="421">
        <f>B119</f>
        <v>7</v>
      </c>
      <c r="C133" s="428">
        <f>C43</f>
        <v>1.78</v>
      </c>
      <c r="D133" s="428">
        <f>B133*C133</f>
        <v>12.46</v>
      </c>
      <c r="E133" s="421">
        <f t="shared" si="4"/>
        <v>35</v>
      </c>
      <c r="F133" s="421">
        <f t="shared" si="4"/>
        <v>7</v>
      </c>
      <c r="G133" s="421">
        <v>7</v>
      </c>
      <c r="H133" s="421">
        <f>SUM(E133:G133)</f>
        <v>49</v>
      </c>
      <c r="I133" s="428">
        <f>C133*H133</f>
        <v>87.22</v>
      </c>
      <c r="J133" s="421">
        <v>52</v>
      </c>
      <c r="K133" s="422">
        <f>I133*J133</f>
        <v>4535.4399999999996</v>
      </c>
    </row>
    <row r="134" spans="1:11" x14ac:dyDescent="0.25">
      <c r="A134" s="625"/>
      <c r="B134" s="625"/>
      <c r="C134" s="456">
        <f>SUM(C129:C133)</f>
        <v>14.42</v>
      </c>
      <c r="D134" s="456">
        <f>SUM(D129:D133)</f>
        <v>298.54000000000002</v>
      </c>
      <c r="E134" s="625"/>
      <c r="F134" s="625"/>
      <c r="G134" s="625"/>
      <c r="H134" s="625"/>
      <c r="I134" s="456">
        <f>SUM(I129:I133)</f>
        <v>1803.3400000000001</v>
      </c>
      <c r="J134" s="450" t="s">
        <v>320</v>
      </c>
      <c r="K134" s="451">
        <f>SUM(K129:K133)</f>
        <v>93773.68</v>
      </c>
    </row>
    <row r="135" spans="1:11" x14ac:dyDescent="0.25">
      <c r="A135" s="625"/>
      <c r="B135" s="625"/>
      <c r="C135" s="625"/>
      <c r="D135" s="625"/>
      <c r="E135" s="625"/>
      <c r="F135" s="625"/>
      <c r="G135" s="625"/>
      <c r="H135" s="625"/>
      <c r="I135" s="625"/>
      <c r="J135" s="452" t="s">
        <v>344</v>
      </c>
      <c r="K135" s="451">
        <f>D134*2</f>
        <v>597.08000000000004</v>
      </c>
    </row>
    <row r="136" spans="1:11" x14ac:dyDescent="0.25">
      <c r="A136" s="625"/>
      <c r="B136" s="625"/>
      <c r="C136" s="625"/>
      <c r="D136" s="625"/>
      <c r="E136" s="625"/>
      <c r="F136" s="625"/>
      <c r="G136" s="625"/>
      <c r="H136" s="625"/>
      <c r="I136" s="625"/>
      <c r="J136" s="446" t="s">
        <v>321</v>
      </c>
      <c r="K136" s="458">
        <f>K134+K135</f>
        <v>94370.76</v>
      </c>
    </row>
    <row r="137" spans="1:11" x14ac:dyDescent="0.25">
      <c r="A137" s="426"/>
      <c r="B137" s="426"/>
      <c r="C137" s="426"/>
      <c r="D137" s="426"/>
      <c r="E137" s="426"/>
      <c r="F137" s="426"/>
      <c r="G137" s="426"/>
      <c r="H137" s="426"/>
      <c r="I137" s="425"/>
      <c r="J137" s="454" t="s">
        <v>345</v>
      </c>
      <c r="K137" s="457">
        <f>K136*2</f>
        <v>188741.52</v>
      </c>
    </row>
    <row r="138" spans="1:11" x14ac:dyDescent="0.25">
      <c r="A138" s="625"/>
      <c r="B138" s="625"/>
      <c r="C138" s="625"/>
      <c r="D138" s="625"/>
      <c r="E138" s="625"/>
      <c r="F138" s="625"/>
      <c r="G138" s="625"/>
      <c r="H138" s="626" t="s">
        <v>348</v>
      </c>
      <c r="I138" s="626"/>
      <c r="J138" s="626"/>
      <c r="K138" s="459">
        <f>K108+K122</f>
        <v>998380.74</v>
      </c>
    </row>
    <row r="139" spans="1:11" x14ac:dyDescent="0.25">
      <c r="A139" s="625"/>
      <c r="B139" s="625"/>
      <c r="C139" s="625"/>
      <c r="D139" s="625"/>
      <c r="E139" s="625"/>
      <c r="F139" s="625"/>
      <c r="G139" s="625"/>
      <c r="H139" s="626" t="s">
        <v>349</v>
      </c>
      <c r="I139" s="626"/>
      <c r="J139" s="626"/>
      <c r="K139" s="459">
        <f>K108+K136</f>
        <v>1006929.54</v>
      </c>
    </row>
    <row r="140" spans="1:11" x14ac:dyDescent="0.25">
      <c r="A140" s="434"/>
      <c r="B140" s="434"/>
      <c r="C140" s="434"/>
      <c r="D140" s="434"/>
      <c r="E140" s="434"/>
      <c r="F140" s="434"/>
      <c r="G140" s="434"/>
      <c r="H140" s="626" t="s">
        <v>350</v>
      </c>
      <c r="I140" s="626"/>
      <c r="J140" s="626"/>
      <c r="K140" s="459">
        <f>K138*2</f>
        <v>1996761.48</v>
      </c>
    </row>
    <row r="141" spans="1:11" x14ac:dyDescent="0.25">
      <c r="A141" s="434"/>
      <c r="B141" s="434"/>
      <c r="C141" s="434"/>
      <c r="D141" s="434"/>
      <c r="E141" s="434"/>
      <c r="F141" s="434"/>
      <c r="G141" s="434"/>
      <c r="H141" s="626" t="s">
        <v>351</v>
      </c>
      <c r="I141" s="626"/>
      <c r="J141" s="626"/>
      <c r="K141" s="459">
        <f>K139*2</f>
        <v>2013859.08</v>
      </c>
    </row>
    <row r="142" spans="1:11" x14ac:dyDescent="0.25">
      <c r="A142" s="434"/>
      <c r="B142" s="434"/>
      <c r="C142" s="434"/>
      <c r="D142" s="434"/>
      <c r="E142" s="434"/>
      <c r="F142" s="434"/>
      <c r="G142" s="434"/>
      <c r="H142" s="434"/>
      <c r="I142" s="434"/>
      <c r="J142" s="434"/>
      <c r="K142" s="434"/>
    </row>
    <row r="143" spans="1:11" x14ac:dyDescent="0.25">
      <c r="A143" s="621" t="s">
        <v>356</v>
      </c>
      <c r="B143" s="621"/>
      <c r="C143" s="621"/>
      <c r="D143" s="621"/>
      <c r="E143" s="621"/>
      <c r="F143" s="621"/>
      <c r="G143" s="621"/>
      <c r="H143" s="621"/>
      <c r="I143" s="621"/>
      <c r="J143" s="621"/>
      <c r="K143" s="621"/>
    </row>
    <row r="144" spans="1:11" x14ac:dyDescent="0.25">
      <c r="A144" s="622" t="s">
        <v>357</v>
      </c>
      <c r="B144" s="622"/>
      <c r="C144" s="622"/>
      <c r="D144" s="622"/>
      <c r="E144" s="622" t="s">
        <v>311</v>
      </c>
      <c r="F144" s="622"/>
      <c r="G144" s="622"/>
      <c r="H144" s="622"/>
      <c r="I144" s="622" t="s">
        <v>312</v>
      </c>
      <c r="J144" s="622"/>
      <c r="K144" s="622"/>
    </row>
    <row r="145" spans="1:11" x14ac:dyDescent="0.25">
      <c r="A145" s="622"/>
      <c r="B145" s="622"/>
      <c r="C145" s="622"/>
      <c r="D145" s="622"/>
      <c r="E145" s="622" t="s">
        <v>313</v>
      </c>
      <c r="F145" s="622"/>
      <c r="G145" s="622"/>
      <c r="H145" s="622"/>
      <c r="I145" s="446" t="s">
        <v>315</v>
      </c>
      <c r="J145" s="446" t="s">
        <v>314</v>
      </c>
      <c r="K145" s="445" t="s">
        <v>315</v>
      </c>
    </row>
    <row r="146" spans="1:11" ht="25.5" x14ac:dyDescent="0.25">
      <c r="A146" s="421" t="s">
        <v>316</v>
      </c>
      <c r="B146" s="421" t="s">
        <v>296</v>
      </c>
      <c r="C146" s="421" t="s">
        <v>337</v>
      </c>
      <c r="D146" s="421" t="s">
        <v>317</v>
      </c>
      <c r="E146" s="421" t="s">
        <v>338</v>
      </c>
      <c r="F146" s="421" t="s">
        <v>339</v>
      </c>
      <c r="G146" s="421" t="s">
        <v>340</v>
      </c>
      <c r="H146" s="421" t="s">
        <v>318</v>
      </c>
      <c r="I146" s="421" t="s">
        <v>341</v>
      </c>
      <c r="J146" s="421" t="s">
        <v>342</v>
      </c>
      <c r="K146" s="421" t="s">
        <v>343</v>
      </c>
    </row>
    <row r="147" spans="1:11" x14ac:dyDescent="0.25">
      <c r="A147" s="421" t="s">
        <v>319</v>
      </c>
      <c r="B147" s="421">
        <v>260</v>
      </c>
      <c r="C147" s="422">
        <f>C12</f>
        <v>1.62</v>
      </c>
      <c r="D147" s="423">
        <f>B147*C147</f>
        <v>421.20000000000005</v>
      </c>
      <c r="E147" s="421">
        <f>B147*5</f>
        <v>1300</v>
      </c>
      <c r="F147" s="421">
        <f>B147</f>
        <v>260</v>
      </c>
      <c r="G147" s="421">
        <f>F147</f>
        <v>260</v>
      </c>
      <c r="H147" s="421">
        <f>SUM(E147:G147)</f>
        <v>1820</v>
      </c>
      <c r="I147" s="423">
        <f>H147*C147</f>
        <v>2948.4</v>
      </c>
      <c r="J147" s="421">
        <v>52</v>
      </c>
      <c r="K147" s="422">
        <f>I147*J147</f>
        <v>153316.80000000002</v>
      </c>
    </row>
    <row r="148" spans="1:11" x14ac:dyDescent="0.25">
      <c r="A148" s="421" t="s">
        <v>236</v>
      </c>
      <c r="B148" s="421">
        <v>260</v>
      </c>
      <c r="C148" s="422">
        <f>C13</f>
        <v>4.87</v>
      </c>
      <c r="D148" s="423">
        <f>B148*C148</f>
        <v>1266.2</v>
      </c>
      <c r="E148" s="421">
        <f>B148*5</f>
        <v>1300</v>
      </c>
      <c r="F148" s="421">
        <f>B148</f>
        <v>260</v>
      </c>
      <c r="G148" s="421">
        <f>F148</f>
        <v>260</v>
      </c>
      <c r="H148" s="421">
        <f>SUM(E148:G148)</f>
        <v>1820</v>
      </c>
      <c r="I148" s="423">
        <f>H148*C148</f>
        <v>8863.4</v>
      </c>
      <c r="J148" s="421">
        <v>52</v>
      </c>
      <c r="K148" s="422">
        <f>I148*J148</f>
        <v>460896.8</v>
      </c>
    </row>
    <row r="149" spans="1:11" x14ac:dyDescent="0.25">
      <c r="A149" s="421" t="s">
        <v>322</v>
      </c>
      <c r="B149" s="421">
        <v>260</v>
      </c>
      <c r="C149" s="422">
        <f>C14</f>
        <v>0.97</v>
      </c>
      <c r="D149" s="423">
        <f>B149*C149</f>
        <v>252.2</v>
      </c>
      <c r="E149" s="421">
        <f>B149*5</f>
        <v>1300</v>
      </c>
      <c r="F149" s="421">
        <f>B149</f>
        <v>260</v>
      </c>
      <c r="G149" s="421">
        <f>F149</f>
        <v>260</v>
      </c>
      <c r="H149" s="421">
        <f>SUM(E149:G149)</f>
        <v>1820</v>
      </c>
      <c r="I149" s="423">
        <f>H149*C149</f>
        <v>1765.3999999999999</v>
      </c>
      <c r="J149" s="421">
        <v>52</v>
      </c>
      <c r="K149" s="422">
        <f>I149*J149</f>
        <v>91800.799999999988</v>
      </c>
    </row>
    <row r="150" spans="1:11" x14ac:dyDescent="0.25">
      <c r="A150" s="421" t="s">
        <v>238</v>
      </c>
      <c r="B150" s="421">
        <v>260</v>
      </c>
      <c r="C150" s="422">
        <f>C15</f>
        <v>4.03</v>
      </c>
      <c r="D150" s="423">
        <f>B150*C150</f>
        <v>1047.8</v>
      </c>
      <c r="E150" s="421">
        <f>B150*5</f>
        <v>1300</v>
      </c>
      <c r="F150" s="421">
        <f>B150</f>
        <v>260</v>
      </c>
      <c r="G150" s="421">
        <f>F150</f>
        <v>260</v>
      </c>
      <c r="H150" s="421">
        <f>SUM(E150:G150)</f>
        <v>1820</v>
      </c>
      <c r="I150" s="423">
        <f>H150*C150</f>
        <v>7334.6</v>
      </c>
      <c r="J150" s="421">
        <v>52</v>
      </c>
      <c r="K150" s="422">
        <f>I150*J150</f>
        <v>381399.2</v>
      </c>
    </row>
    <row r="151" spans="1:11" x14ac:dyDescent="0.25">
      <c r="A151" s="627"/>
      <c r="B151" s="627"/>
      <c r="C151" s="447">
        <f>SUM(C147:C150)</f>
        <v>11.49</v>
      </c>
      <c r="D151" s="448">
        <f>SUM(D147:D150)</f>
        <v>2987.4</v>
      </c>
      <c r="E151" s="433"/>
      <c r="F151" s="424"/>
      <c r="G151" s="425"/>
      <c r="H151" s="425"/>
      <c r="I151" s="449">
        <f>SUM(I147:I150)</f>
        <v>20911.8</v>
      </c>
      <c r="J151" s="450" t="s">
        <v>320</v>
      </c>
      <c r="K151" s="451">
        <f>SUM(K147:K150)</f>
        <v>1087413.5999999999</v>
      </c>
    </row>
    <row r="152" spans="1:11" x14ac:dyDescent="0.25">
      <c r="A152" s="426"/>
      <c r="B152" s="426"/>
      <c r="C152" s="426"/>
      <c r="D152" s="426"/>
      <c r="E152" s="426"/>
      <c r="F152" s="426"/>
      <c r="G152" s="426"/>
      <c r="H152" s="426"/>
      <c r="I152" s="426"/>
      <c r="J152" s="452" t="s">
        <v>344</v>
      </c>
      <c r="K152" s="453">
        <f>D151*2</f>
        <v>5974.8</v>
      </c>
    </row>
    <row r="153" spans="1:11" x14ac:dyDescent="0.25">
      <c r="A153" s="426"/>
      <c r="B153" s="426"/>
      <c r="C153" s="426"/>
      <c r="D153" s="426"/>
      <c r="E153" s="426"/>
      <c r="F153" s="426"/>
      <c r="G153" s="426"/>
      <c r="H153" s="426"/>
      <c r="I153" s="426"/>
      <c r="J153" s="446" t="s">
        <v>321</v>
      </c>
      <c r="K153" s="451">
        <f>K151+K152</f>
        <v>1093388.3999999999</v>
      </c>
    </row>
    <row r="154" spans="1:11" x14ac:dyDescent="0.25">
      <c r="A154" s="434"/>
      <c r="B154" s="434"/>
      <c r="C154" s="434"/>
      <c r="D154" s="434"/>
      <c r="E154" s="434"/>
      <c r="F154" s="434"/>
      <c r="G154" s="434"/>
      <c r="H154" s="434"/>
      <c r="I154" s="434"/>
      <c r="J154" s="454" t="s">
        <v>345</v>
      </c>
      <c r="K154" s="455">
        <f>K153*2</f>
        <v>2186776.7999999998</v>
      </c>
    </row>
    <row r="155" spans="1:11" x14ac:dyDescent="0.25">
      <c r="A155" s="434"/>
      <c r="B155" s="434"/>
      <c r="C155" s="434"/>
      <c r="D155" s="434"/>
      <c r="E155" s="434"/>
      <c r="F155" s="434"/>
      <c r="G155" s="434"/>
      <c r="H155" s="434"/>
      <c r="I155" s="434"/>
      <c r="J155" s="434"/>
      <c r="K155" s="434"/>
    </row>
    <row r="156" spans="1:11" x14ac:dyDescent="0.25">
      <c r="A156" s="622" t="s">
        <v>273</v>
      </c>
      <c r="B156" s="622"/>
      <c r="C156" s="622"/>
      <c r="D156" s="622"/>
      <c r="E156" s="622"/>
      <c r="F156" s="622"/>
      <c r="G156" s="622"/>
      <c r="H156" s="622"/>
      <c r="I156" s="622"/>
      <c r="J156" s="622"/>
      <c r="K156" s="622"/>
    </row>
    <row r="157" spans="1:11" x14ac:dyDescent="0.25">
      <c r="A157" s="622" t="str">
        <f>A144</f>
        <v>PRESÍDIO JUATUBA</v>
      </c>
      <c r="B157" s="622"/>
      <c r="C157" s="622"/>
      <c r="D157" s="622"/>
      <c r="E157" s="626" t="s">
        <v>311</v>
      </c>
      <c r="F157" s="626"/>
      <c r="G157" s="626"/>
      <c r="H157" s="626"/>
      <c r="I157" s="626" t="s">
        <v>346</v>
      </c>
      <c r="J157" s="626"/>
      <c r="K157" s="626"/>
    </row>
    <row r="158" spans="1:11" x14ac:dyDescent="0.25">
      <c r="A158" s="622"/>
      <c r="B158" s="622"/>
      <c r="C158" s="622"/>
      <c r="D158" s="622"/>
      <c r="E158" s="622" t="s">
        <v>313</v>
      </c>
      <c r="F158" s="622"/>
      <c r="G158" s="622"/>
      <c r="H158" s="622"/>
      <c r="I158" s="446" t="s">
        <v>315</v>
      </c>
      <c r="J158" s="446" t="s">
        <v>314</v>
      </c>
      <c r="K158" s="446" t="s">
        <v>315</v>
      </c>
    </row>
    <row r="159" spans="1:11" ht="25.5" x14ac:dyDescent="0.25">
      <c r="A159" s="421" t="s">
        <v>316</v>
      </c>
      <c r="B159" s="421" t="s">
        <v>296</v>
      </c>
      <c r="C159" s="432" t="s">
        <v>337</v>
      </c>
      <c r="D159" s="421" t="s">
        <v>317</v>
      </c>
      <c r="E159" s="432" t="s">
        <v>338</v>
      </c>
      <c r="F159" s="421" t="s">
        <v>339</v>
      </c>
      <c r="G159" s="421" t="s">
        <v>340</v>
      </c>
      <c r="H159" s="427" t="s">
        <v>318</v>
      </c>
      <c r="I159" s="421" t="s">
        <v>341</v>
      </c>
      <c r="J159" s="421" t="s">
        <v>342</v>
      </c>
      <c r="K159" s="421" t="s">
        <v>343</v>
      </c>
    </row>
    <row r="160" spans="1:11" x14ac:dyDescent="0.25">
      <c r="A160" s="421" t="s">
        <v>319</v>
      </c>
      <c r="B160" s="421">
        <v>13</v>
      </c>
      <c r="C160" s="429">
        <f>C147</f>
        <v>1.62</v>
      </c>
      <c r="D160" s="428">
        <f>B160*C160</f>
        <v>21.060000000000002</v>
      </c>
      <c r="E160" s="421">
        <v>65</v>
      </c>
      <c r="F160" s="421">
        <v>13</v>
      </c>
      <c r="G160" s="421">
        <f>F160</f>
        <v>13</v>
      </c>
      <c r="H160" s="421">
        <f>SUM(E160:G160)</f>
        <v>91</v>
      </c>
      <c r="I160" s="428">
        <f>H160*C160</f>
        <v>147.42000000000002</v>
      </c>
      <c r="J160" s="421">
        <v>52</v>
      </c>
      <c r="K160" s="422">
        <f>I160*J160</f>
        <v>7665.8400000000011</v>
      </c>
    </row>
    <row r="161" spans="1:11" x14ac:dyDescent="0.25">
      <c r="A161" s="421" t="s">
        <v>236</v>
      </c>
      <c r="B161" s="421">
        <v>27</v>
      </c>
      <c r="C161" s="429">
        <f>C148</f>
        <v>4.87</v>
      </c>
      <c r="D161" s="428">
        <f>B161*C161</f>
        <v>131.49</v>
      </c>
      <c r="E161" s="421">
        <v>135</v>
      </c>
      <c r="F161" s="421">
        <v>14</v>
      </c>
      <c r="G161" s="421">
        <f>F161</f>
        <v>14</v>
      </c>
      <c r="H161" s="421">
        <f>SUM(E161:G161)</f>
        <v>163</v>
      </c>
      <c r="I161" s="428">
        <f>H161*C161</f>
        <v>793.81000000000006</v>
      </c>
      <c r="J161" s="421">
        <v>52</v>
      </c>
      <c r="K161" s="422">
        <f>I161*J161</f>
        <v>41278.120000000003</v>
      </c>
    </row>
    <row r="162" spans="1:11" x14ac:dyDescent="0.25">
      <c r="A162" s="421" t="s">
        <v>322</v>
      </c>
      <c r="B162" s="421">
        <v>27</v>
      </c>
      <c r="C162" s="429">
        <f>C149</f>
        <v>0.97</v>
      </c>
      <c r="D162" s="428">
        <f>B162*C162</f>
        <v>26.189999999999998</v>
      </c>
      <c r="E162" s="421">
        <v>135</v>
      </c>
      <c r="F162" s="421">
        <v>14</v>
      </c>
      <c r="G162" s="421">
        <f>F162</f>
        <v>14</v>
      </c>
      <c r="H162" s="421">
        <f>SUM(E162:G162)</f>
        <v>163</v>
      </c>
      <c r="I162" s="428">
        <f>H162*C162</f>
        <v>158.10999999999999</v>
      </c>
      <c r="J162" s="421">
        <v>52</v>
      </c>
      <c r="K162" s="422">
        <f>I162*J162</f>
        <v>8221.7199999999993</v>
      </c>
    </row>
    <row r="163" spans="1:11" x14ac:dyDescent="0.25">
      <c r="A163" s="421" t="s">
        <v>238</v>
      </c>
      <c r="B163" s="421">
        <v>8</v>
      </c>
      <c r="C163" s="429">
        <f>C150</f>
        <v>4.03</v>
      </c>
      <c r="D163" s="428">
        <f>B163*C163</f>
        <v>32.24</v>
      </c>
      <c r="E163" s="421">
        <v>40</v>
      </c>
      <c r="F163" s="421">
        <v>8</v>
      </c>
      <c r="G163" s="421">
        <f>F163</f>
        <v>8</v>
      </c>
      <c r="H163" s="421">
        <f>SUM(E163:G163)</f>
        <v>56</v>
      </c>
      <c r="I163" s="428">
        <f>H163*C163</f>
        <v>225.68</v>
      </c>
      <c r="J163" s="421">
        <v>52</v>
      </c>
      <c r="K163" s="422">
        <f>I163*J163</f>
        <v>11735.36</v>
      </c>
    </row>
    <row r="164" spans="1:11" x14ac:dyDescent="0.25">
      <c r="A164" s="421" t="s">
        <v>347</v>
      </c>
      <c r="B164" s="421">
        <v>8</v>
      </c>
      <c r="C164" s="429">
        <f>C160</f>
        <v>1.62</v>
      </c>
      <c r="D164" s="428">
        <f>B164*C164</f>
        <v>12.96</v>
      </c>
      <c r="E164" s="421">
        <v>40</v>
      </c>
      <c r="F164" s="421">
        <v>8</v>
      </c>
      <c r="G164" s="421">
        <f>F164</f>
        <v>8</v>
      </c>
      <c r="H164" s="421">
        <f>SUM(E164:G164)</f>
        <v>56</v>
      </c>
      <c r="I164" s="428">
        <f>H164*C164</f>
        <v>90.72</v>
      </c>
      <c r="J164" s="421">
        <v>52</v>
      </c>
      <c r="K164" s="422">
        <f>I164*J164</f>
        <v>4717.4399999999996</v>
      </c>
    </row>
    <row r="165" spans="1:11" x14ac:dyDescent="0.25">
      <c r="A165" s="625"/>
      <c r="B165" s="625"/>
      <c r="C165" s="456">
        <f>SUM(C160:C164)</f>
        <v>13.11</v>
      </c>
      <c r="D165" s="456">
        <f>SUM(D160:D164)</f>
        <v>223.94000000000003</v>
      </c>
      <c r="E165" s="625"/>
      <c r="F165" s="625"/>
      <c r="G165" s="625"/>
      <c r="H165" s="625"/>
      <c r="I165" s="456">
        <f>SUM(I160:I164)</f>
        <v>1415.74</v>
      </c>
      <c r="J165" s="450" t="s">
        <v>320</v>
      </c>
      <c r="K165" s="451">
        <f>SUM(K160:K164)</f>
        <v>73618.48000000001</v>
      </c>
    </row>
    <row r="166" spans="1:11" x14ac:dyDescent="0.25">
      <c r="A166" s="625"/>
      <c r="B166" s="625"/>
      <c r="C166" s="625"/>
      <c r="D166" s="625"/>
      <c r="E166" s="625"/>
      <c r="F166" s="625"/>
      <c r="G166" s="625"/>
      <c r="H166" s="625"/>
      <c r="I166" s="625"/>
      <c r="J166" s="452" t="s">
        <v>344</v>
      </c>
      <c r="K166" s="451">
        <f>D165*2</f>
        <v>447.88000000000005</v>
      </c>
    </row>
    <row r="167" spans="1:11" x14ac:dyDescent="0.25">
      <c r="A167" s="625"/>
      <c r="B167" s="625"/>
      <c r="C167" s="625"/>
      <c r="D167" s="625"/>
      <c r="E167" s="625"/>
      <c r="F167" s="625"/>
      <c r="G167" s="625"/>
      <c r="H167" s="625"/>
      <c r="I167" s="625"/>
      <c r="J167" s="446" t="s">
        <v>321</v>
      </c>
      <c r="K167" s="451">
        <f>K165+K166</f>
        <v>74066.360000000015</v>
      </c>
    </row>
    <row r="168" spans="1:11" x14ac:dyDescent="0.25">
      <c r="A168" s="434"/>
      <c r="B168" s="434"/>
      <c r="C168" s="434"/>
      <c r="D168" s="434"/>
      <c r="E168" s="434"/>
      <c r="F168" s="434"/>
      <c r="G168" s="434"/>
      <c r="H168" s="434"/>
      <c r="I168" s="434"/>
      <c r="J168" s="454" t="s">
        <v>345</v>
      </c>
      <c r="K168" s="457">
        <f>K167*2</f>
        <v>148132.72000000003</v>
      </c>
    </row>
    <row r="169" spans="1:11" x14ac:dyDescent="0.25">
      <c r="A169" s="434"/>
      <c r="B169" s="434"/>
      <c r="C169" s="434"/>
      <c r="D169" s="434"/>
      <c r="E169" s="434"/>
      <c r="F169" s="434"/>
      <c r="G169" s="434"/>
      <c r="H169" s="434"/>
      <c r="I169" s="434"/>
      <c r="J169" s="434"/>
      <c r="K169" s="434"/>
    </row>
    <row r="170" spans="1:11" x14ac:dyDescent="0.25">
      <c r="A170" s="622" t="s">
        <v>274</v>
      </c>
      <c r="B170" s="622"/>
      <c r="C170" s="622"/>
      <c r="D170" s="622"/>
      <c r="E170" s="622"/>
      <c r="F170" s="622"/>
      <c r="G170" s="622"/>
      <c r="H170" s="622"/>
      <c r="I170" s="622"/>
      <c r="J170" s="622"/>
      <c r="K170" s="622"/>
    </row>
    <row r="171" spans="1:11" x14ac:dyDescent="0.25">
      <c r="A171" s="622" t="str">
        <f>A157</f>
        <v>PRESÍDIO JUATUBA</v>
      </c>
      <c r="B171" s="622"/>
      <c r="C171" s="622"/>
      <c r="D171" s="622"/>
      <c r="E171" s="626" t="s">
        <v>311</v>
      </c>
      <c r="F171" s="626"/>
      <c r="G171" s="626"/>
      <c r="H171" s="626"/>
      <c r="I171" s="626" t="s">
        <v>346</v>
      </c>
      <c r="J171" s="626"/>
      <c r="K171" s="626"/>
    </row>
    <row r="172" spans="1:11" x14ac:dyDescent="0.25">
      <c r="A172" s="622"/>
      <c r="B172" s="622"/>
      <c r="C172" s="622"/>
      <c r="D172" s="622"/>
      <c r="E172" s="622" t="s">
        <v>313</v>
      </c>
      <c r="F172" s="622"/>
      <c r="G172" s="622"/>
      <c r="H172" s="622"/>
      <c r="I172" s="446" t="s">
        <v>315</v>
      </c>
      <c r="J172" s="446" t="s">
        <v>314</v>
      </c>
      <c r="K172" s="446" t="s">
        <v>315</v>
      </c>
    </row>
    <row r="173" spans="1:11" ht="25.5" x14ac:dyDescent="0.25">
      <c r="A173" s="421" t="s">
        <v>316</v>
      </c>
      <c r="B173" s="421" t="s">
        <v>296</v>
      </c>
      <c r="C173" s="432" t="s">
        <v>337</v>
      </c>
      <c r="D173" s="421" t="s">
        <v>317</v>
      </c>
      <c r="E173" s="432" t="s">
        <v>338</v>
      </c>
      <c r="F173" s="421" t="s">
        <v>339</v>
      </c>
      <c r="G173" s="421" t="s">
        <v>340</v>
      </c>
      <c r="H173" s="421" t="s">
        <v>318</v>
      </c>
      <c r="I173" s="421" t="s">
        <v>341</v>
      </c>
      <c r="J173" s="421" t="s">
        <v>342</v>
      </c>
      <c r="K173" s="421" t="s">
        <v>343</v>
      </c>
    </row>
    <row r="174" spans="1:11" x14ac:dyDescent="0.25">
      <c r="A174" s="421" t="s">
        <v>319</v>
      </c>
      <c r="B174" s="421">
        <f>B160</f>
        <v>13</v>
      </c>
      <c r="C174" s="428">
        <f>C39</f>
        <v>1.78</v>
      </c>
      <c r="D174" s="428">
        <f>B174*C174</f>
        <v>23.14</v>
      </c>
      <c r="E174" s="421">
        <f>B174*5</f>
        <v>65</v>
      </c>
      <c r="F174" s="421">
        <f>F160</f>
        <v>13</v>
      </c>
      <c r="G174" s="421">
        <f>F174</f>
        <v>13</v>
      </c>
      <c r="H174" s="421">
        <f>SUM(E174:G174)</f>
        <v>91</v>
      </c>
      <c r="I174" s="428">
        <f>C174*H174</f>
        <v>161.97999999999999</v>
      </c>
      <c r="J174" s="421">
        <v>52</v>
      </c>
      <c r="K174" s="422">
        <f>I174*J174</f>
        <v>8422.9599999999991</v>
      </c>
    </row>
    <row r="175" spans="1:11" x14ac:dyDescent="0.25">
      <c r="A175" s="421" t="s">
        <v>236</v>
      </c>
      <c r="B175" s="421">
        <f>B161</f>
        <v>27</v>
      </c>
      <c r="C175" s="428">
        <f>C40</f>
        <v>5.36</v>
      </c>
      <c r="D175" s="428">
        <f>B175*C175</f>
        <v>144.72</v>
      </c>
      <c r="E175" s="421">
        <f>B175*5</f>
        <v>135</v>
      </c>
      <c r="F175" s="421">
        <f>F161</f>
        <v>14</v>
      </c>
      <c r="G175" s="421">
        <f>F175</f>
        <v>14</v>
      </c>
      <c r="H175" s="421">
        <f>SUM(E175:G175)</f>
        <v>163</v>
      </c>
      <c r="I175" s="428">
        <f>C175*H175</f>
        <v>873.68000000000006</v>
      </c>
      <c r="J175" s="421">
        <v>52</v>
      </c>
      <c r="K175" s="422">
        <f>I175*J175</f>
        <v>45431.360000000001</v>
      </c>
    </row>
    <row r="176" spans="1:11" x14ac:dyDescent="0.25">
      <c r="A176" s="421" t="s">
        <v>322</v>
      </c>
      <c r="B176" s="421">
        <f>B162</f>
        <v>27</v>
      </c>
      <c r="C176" s="428">
        <f>C41</f>
        <v>1.06</v>
      </c>
      <c r="D176" s="428">
        <f>B176*C176</f>
        <v>28.62</v>
      </c>
      <c r="E176" s="421">
        <f>B176*5</f>
        <v>135</v>
      </c>
      <c r="F176" s="421">
        <f>F162</f>
        <v>14</v>
      </c>
      <c r="G176" s="421">
        <f>F176</f>
        <v>14</v>
      </c>
      <c r="H176" s="421">
        <f>SUM(E176:G176)</f>
        <v>163</v>
      </c>
      <c r="I176" s="428">
        <f>C176*H176</f>
        <v>172.78</v>
      </c>
      <c r="J176" s="421">
        <v>52</v>
      </c>
      <c r="K176" s="422">
        <f>I176*J176</f>
        <v>8984.56</v>
      </c>
    </row>
    <row r="177" spans="1:11" x14ac:dyDescent="0.25">
      <c r="A177" s="421" t="s">
        <v>238</v>
      </c>
      <c r="B177" s="421">
        <f>B163</f>
        <v>8</v>
      </c>
      <c r="C177" s="428">
        <f>C42</f>
        <v>4.4400000000000004</v>
      </c>
      <c r="D177" s="428">
        <f>B177*C177</f>
        <v>35.520000000000003</v>
      </c>
      <c r="E177" s="421">
        <f>B177*5</f>
        <v>40</v>
      </c>
      <c r="F177" s="421">
        <f>F163</f>
        <v>8</v>
      </c>
      <c r="G177" s="421">
        <f>F177</f>
        <v>8</v>
      </c>
      <c r="H177" s="421">
        <f>SUM(E177:G177)</f>
        <v>56</v>
      </c>
      <c r="I177" s="428">
        <f>C177*H177</f>
        <v>248.64000000000001</v>
      </c>
      <c r="J177" s="421">
        <v>52</v>
      </c>
      <c r="K177" s="422">
        <f>I177*J177</f>
        <v>12929.28</v>
      </c>
    </row>
    <row r="178" spans="1:11" x14ac:dyDescent="0.25">
      <c r="A178" s="421" t="s">
        <v>239</v>
      </c>
      <c r="B178" s="421">
        <f>B164</f>
        <v>8</v>
      </c>
      <c r="C178" s="428">
        <f>C43</f>
        <v>1.78</v>
      </c>
      <c r="D178" s="428">
        <f>B178*C178</f>
        <v>14.24</v>
      </c>
      <c r="E178" s="421">
        <f>B178*5</f>
        <v>40</v>
      </c>
      <c r="F178" s="421">
        <f>F164</f>
        <v>8</v>
      </c>
      <c r="G178" s="421">
        <f>F178</f>
        <v>8</v>
      </c>
      <c r="H178" s="421">
        <f>SUM(E178:G178)</f>
        <v>56</v>
      </c>
      <c r="I178" s="428">
        <f>C178*H178</f>
        <v>99.68</v>
      </c>
      <c r="J178" s="421">
        <v>52</v>
      </c>
      <c r="K178" s="422">
        <f>I178*J178</f>
        <v>5183.3600000000006</v>
      </c>
    </row>
    <row r="179" spans="1:11" x14ac:dyDescent="0.25">
      <c r="A179" s="625"/>
      <c r="B179" s="625"/>
      <c r="C179" s="460">
        <f>SUM(C174:C178)</f>
        <v>14.42</v>
      </c>
      <c r="D179" s="460">
        <f>SUM(D174:D178)</f>
        <v>246.24000000000004</v>
      </c>
      <c r="E179" s="625"/>
      <c r="F179" s="625"/>
      <c r="G179" s="625"/>
      <c r="H179" s="625"/>
      <c r="I179" s="456">
        <f>SUM(I174:I178)</f>
        <v>1556.7600000000002</v>
      </c>
      <c r="J179" s="450" t="s">
        <v>320</v>
      </c>
      <c r="K179" s="451">
        <f>SUM(K174:K178)</f>
        <v>80951.520000000004</v>
      </c>
    </row>
    <row r="180" spans="1:11" x14ac:dyDescent="0.25">
      <c r="A180" s="625"/>
      <c r="B180" s="625"/>
      <c r="C180" s="625"/>
      <c r="D180" s="625"/>
      <c r="E180" s="625"/>
      <c r="F180" s="625"/>
      <c r="G180" s="625"/>
      <c r="H180" s="625"/>
      <c r="I180" s="625"/>
      <c r="J180" s="452" t="s">
        <v>344</v>
      </c>
      <c r="K180" s="451">
        <f>D179*2</f>
        <v>492.48000000000008</v>
      </c>
    </row>
    <row r="181" spans="1:11" x14ac:dyDescent="0.25">
      <c r="A181" s="625"/>
      <c r="B181" s="625"/>
      <c r="C181" s="625"/>
      <c r="D181" s="625"/>
      <c r="E181" s="625"/>
      <c r="F181" s="625"/>
      <c r="G181" s="625"/>
      <c r="H181" s="625"/>
      <c r="I181" s="625"/>
      <c r="J181" s="446" t="s">
        <v>321</v>
      </c>
      <c r="K181" s="458">
        <f>K179+K180</f>
        <v>81444</v>
      </c>
    </row>
    <row r="182" spans="1:11" x14ac:dyDescent="0.25">
      <c r="A182" s="426"/>
      <c r="B182" s="426"/>
      <c r="C182" s="426"/>
      <c r="D182" s="426"/>
      <c r="E182" s="426"/>
      <c r="F182" s="426"/>
      <c r="G182" s="426"/>
      <c r="H182" s="426"/>
      <c r="I182" s="425"/>
      <c r="J182" s="454" t="s">
        <v>345</v>
      </c>
      <c r="K182" s="457">
        <f>K181*2</f>
        <v>162888</v>
      </c>
    </row>
    <row r="183" spans="1:11" x14ac:dyDescent="0.25">
      <c r="A183" s="625"/>
      <c r="B183" s="625"/>
      <c r="C183" s="625"/>
      <c r="D183" s="625"/>
      <c r="E183" s="625"/>
      <c r="F183" s="625"/>
      <c r="G183" s="625"/>
      <c r="H183" s="629" t="s">
        <v>348</v>
      </c>
      <c r="I183" s="629"/>
      <c r="J183" s="629"/>
      <c r="K183" s="437">
        <f>K153+K167</f>
        <v>1167454.76</v>
      </c>
    </row>
    <row r="184" spans="1:11" x14ac:dyDescent="0.25">
      <c r="A184" s="625"/>
      <c r="B184" s="625"/>
      <c r="C184" s="625"/>
      <c r="D184" s="625"/>
      <c r="E184" s="625"/>
      <c r="F184" s="625"/>
      <c r="G184" s="625"/>
      <c r="H184" s="629" t="s">
        <v>349</v>
      </c>
      <c r="I184" s="629"/>
      <c r="J184" s="629"/>
      <c r="K184" s="437">
        <f>K153+K181</f>
        <v>1174832.3999999999</v>
      </c>
    </row>
    <row r="185" spans="1:11" x14ac:dyDescent="0.25">
      <c r="A185" s="434"/>
      <c r="B185" s="434"/>
      <c r="C185" s="434"/>
      <c r="D185" s="434"/>
      <c r="E185" s="434"/>
      <c r="F185" s="434"/>
      <c r="G185" s="434"/>
      <c r="H185" s="629" t="s">
        <v>350</v>
      </c>
      <c r="I185" s="629"/>
      <c r="J185" s="629"/>
      <c r="K185" s="437">
        <f>K183*2</f>
        <v>2334909.52</v>
      </c>
    </row>
    <row r="186" spans="1:11" x14ac:dyDescent="0.25">
      <c r="A186" s="434"/>
      <c r="B186" s="434"/>
      <c r="C186" s="434"/>
      <c r="D186" s="434"/>
      <c r="E186" s="434"/>
      <c r="F186" s="434"/>
      <c r="G186" s="434"/>
      <c r="H186" s="629" t="s">
        <v>351</v>
      </c>
      <c r="I186" s="629"/>
      <c r="J186" s="629"/>
      <c r="K186" s="437">
        <f>K184*2</f>
        <v>2349664.7999999998</v>
      </c>
    </row>
    <row r="187" spans="1:11" x14ac:dyDescent="0.25">
      <c r="A187" s="434"/>
      <c r="B187" s="434"/>
      <c r="C187" s="434"/>
      <c r="D187" s="434"/>
      <c r="E187" s="434"/>
      <c r="F187" s="434"/>
      <c r="G187" s="434"/>
      <c r="H187" s="629" t="s">
        <v>358</v>
      </c>
      <c r="I187" s="629"/>
      <c r="J187" s="629"/>
      <c r="K187" s="438">
        <f>K48+K93+K138+K183</f>
        <v>13347144.640000001</v>
      </c>
    </row>
    <row r="188" spans="1:11" x14ac:dyDescent="0.25">
      <c r="A188" s="434"/>
      <c r="B188" s="434"/>
      <c r="C188" s="434"/>
      <c r="D188" s="434"/>
      <c r="E188" s="434"/>
      <c r="F188" s="434"/>
      <c r="G188" s="434"/>
      <c r="H188" s="629" t="s">
        <v>359</v>
      </c>
      <c r="I188" s="629"/>
      <c r="J188" s="629"/>
      <c r="K188" s="438">
        <f>K49+K94+K139+K184</f>
        <v>13431808.160000002</v>
      </c>
    </row>
    <row r="189" spans="1:11" x14ac:dyDescent="0.25">
      <c r="A189" s="434"/>
      <c r="B189" s="434"/>
      <c r="C189" s="434"/>
      <c r="D189" s="434"/>
      <c r="E189" s="434"/>
      <c r="F189" s="434"/>
      <c r="G189" s="434"/>
      <c r="H189" s="629" t="s">
        <v>360</v>
      </c>
      <c r="I189" s="629"/>
      <c r="J189" s="629"/>
      <c r="K189" s="438">
        <f>K187*2</f>
        <v>26694289.280000001</v>
      </c>
    </row>
    <row r="190" spans="1:11" x14ac:dyDescent="0.25">
      <c r="A190" s="434"/>
      <c r="B190" s="434"/>
      <c r="C190" s="434"/>
      <c r="D190" s="434"/>
      <c r="E190" s="434"/>
      <c r="F190" s="434"/>
      <c r="G190" s="434"/>
      <c r="H190" s="629" t="s">
        <v>361</v>
      </c>
      <c r="I190" s="629"/>
      <c r="J190" s="629"/>
      <c r="K190" s="438">
        <f>K188*2</f>
        <v>26863616.320000004</v>
      </c>
    </row>
    <row r="191" spans="1:11" x14ac:dyDescent="0.25">
      <c r="A191" s="434"/>
      <c r="B191" s="434"/>
      <c r="C191" s="434"/>
      <c r="D191" s="434"/>
      <c r="E191" s="434"/>
      <c r="F191" s="434"/>
      <c r="G191" s="434"/>
      <c r="H191" s="434"/>
      <c r="I191" s="434"/>
      <c r="J191" s="434"/>
      <c r="K191" s="434"/>
    </row>
    <row r="192" spans="1:11" ht="16.5" x14ac:dyDescent="0.25">
      <c r="A192" s="630" t="s">
        <v>362</v>
      </c>
      <c r="B192" s="630"/>
      <c r="C192" s="630"/>
      <c r="D192" s="630"/>
      <c r="E192" s="630"/>
      <c r="F192" s="630"/>
      <c r="G192" s="630"/>
      <c r="H192" s="630"/>
      <c r="I192" s="630"/>
      <c r="J192" s="630"/>
      <c r="K192" s="630"/>
    </row>
    <row r="193" spans="1:11" x14ac:dyDescent="0.25">
      <c r="A193" s="434"/>
      <c r="B193" s="434"/>
      <c r="C193" s="434"/>
      <c r="D193" s="434"/>
      <c r="E193" s="434"/>
      <c r="F193" s="434"/>
      <c r="G193" s="434"/>
      <c r="H193" s="434"/>
      <c r="I193" s="434"/>
      <c r="J193" s="434"/>
      <c r="K193" s="434"/>
    </row>
    <row r="194" spans="1:11" ht="15.75" x14ac:dyDescent="0.25">
      <c r="A194" s="631" t="s">
        <v>363</v>
      </c>
      <c r="B194" s="631"/>
      <c r="C194" s="631"/>
      <c r="D194" s="631"/>
      <c r="E194" s="631"/>
      <c r="F194" s="631"/>
      <c r="G194" s="631"/>
      <c r="H194" s="631"/>
      <c r="I194" s="631"/>
      <c r="J194" s="631"/>
      <c r="K194" s="631"/>
    </row>
    <row r="195" spans="1:11" ht="15.75" x14ac:dyDescent="0.25">
      <c r="A195" s="435"/>
      <c r="B195" s="435"/>
      <c r="C195" s="435"/>
      <c r="D195" s="435"/>
      <c r="E195" s="435"/>
      <c r="F195" s="435"/>
      <c r="G195" s="435"/>
      <c r="H195" s="435"/>
      <c r="I195" s="435"/>
      <c r="J195" s="435"/>
      <c r="K195" s="435"/>
    </row>
    <row r="196" spans="1:11" ht="15.75" x14ac:dyDescent="0.25">
      <c r="A196" s="631" t="s">
        <v>364</v>
      </c>
      <c r="B196" s="631"/>
      <c r="C196" s="631"/>
      <c r="D196" s="631"/>
      <c r="E196" s="631"/>
      <c r="F196" s="631"/>
      <c r="G196" s="631"/>
      <c r="H196" s="631"/>
      <c r="I196" s="631"/>
      <c r="J196" s="631"/>
      <c r="K196" s="631"/>
    </row>
    <row r="197" spans="1:11" ht="15.75" x14ac:dyDescent="0.25">
      <c r="A197" s="631" t="s">
        <v>366</v>
      </c>
      <c r="B197" s="631"/>
      <c r="C197" s="631"/>
      <c r="D197" s="631"/>
      <c r="E197" s="631"/>
      <c r="F197" s="631"/>
      <c r="G197" s="631"/>
      <c r="H197" s="631"/>
      <c r="I197" s="631"/>
      <c r="J197" s="631"/>
      <c r="K197" s="631"/>
    </row>
  </sheetData>
  <mergeCells count="122">
    <mergeCell ref="A6:K7"/>
    <mergeCell ref="H190:J190"/>
    <mergeCell ref="A192:K192"/>
    <mergeCell ref="A194:K194"/>
    <mergeCell ref="A196:K196"/>
    <mergeCell ref="A197:K197"/>
    <mergeCell ref="H185:J185"/>
    <mergeCell ref="H186:J186"/>
    <mergeCell ref="H187:J187"/>
    <mergeCell ref="H188:J188"/>
    <mergeCell ref="H189:J189"/>
    <mergeCell ref="A179:B179"/>
    <mergeCell ref="E179:H179"/>
    <mergeCell ref="A180:I181"/>
    <mergeCell ref="A183:G184"/>
    <mergeCell ref="H183:J183"/>
    <mergeCell ref="H184:J184"/>
    <mergeCell ref="A165:B165"/>
    <mergeCell ref="E165:H165"/>
    <mergeCell ref="A166:I167"/>
    <mergeCell ref="A170:K170"/>
    <mergeCell ref="A171:D172"/>
    <mergeCell ref="E171:H171"/>
    <mergeCell ref="I171:K171"/>
    <mergeCell ref="E172:H172"/>
    <mergeCell ref="A151:B151"/>
    <mergeCell ref="A156:K156"/>
    <mergeCell ref="A157:D158"/>
    <mergeCell ref="E157:H157"/>
    <mergeCell ref="I157:K157"/>
    <mergeCell ref="E158:H158"/>
    <mergeCell ref="H140:J140"/>
    <mergeCell ref="H141:J141"/>
    <mergeCell ref="A143:K143"/>
    <mergeCell ref="A144:D145"/>
    <mergeCell ref="E144:H144"/>
    <mergeCell ref="I144:K144"/>
    <mergeCell ref="E145:H145"/>
    <mergeCell ref="A134:B134"/>
    <mergeCell ref="E134:H134"/>
    <mergeCell ref="A135:I136"/>
    <mergeCell ref="A138:G139"/>
    <mergeCell ref="H138:J138"/>
    <mergeCell ref="H139:J139"/>
    <mergeCell ref="A125:K125"/>
    <mergeCell ref="A126:D126"/>
    <mergeCell ref="E126:H126"/>
    <mergeCell ref="I126:K126"/>
    <mergeCell ref="A127:D127"/>
    <mergeCell ref="E127:H127"/>
    <mergeCell ref="A113:D113"/>
    <mergeCell ref="E113:H113"/>
    <mergeCell ref="A120:B120"/>
    <mergeCell ref="E120:H120"/>
    <mergeCell ref="A121:I122"/>
    <mergeCell ref="A106:B106"/>
    <mergeCell ref="A111:K111"/>
    <mergeCell ref="A112:D112"/>
    <mergeCell ref="E112:H112"/>
    <mergeCell ref="I112:K112"/>
    <mergeCell ref="H96:J96"/>
    <mergeCell ref="A98:K98"/>
    <mergeCell ref="A99:D100"/>
    <mergeCell ref="E99:H99"/>
    <mergeCell ref="I99:K99"/>
    <mergeCell ref="E100:H100"/>
    <mergeCell ref="A82:D82"/>
    <mergeCell ref="E82:H82"/>
    <mergeCell ref="A89:B89"/>
    <mergeCell ref="E89:H89"/>
    <mergeCell ref="A90:I91"/>
    <mergeCell ref="A93:G94"/>
    <mergeCell ref="H93:J93"/>
    <mergeCell ref="H94:J94"/>
    <mergeCell ref="H95:J95"/>
    <mergeCell ref="A75:B75"/>
    <mergeCell ref="E75:H75"/>
    <mergeCell ref="A76:I77"/>
    <mergeCell ref="A80:K80"/>
    <mergeCell ref="A81:D81"/>
    <mergeCell ref="I81:K81"/>
    <mergeCell ref="A61:B61"/>
    <mergeCell ref="A66:K66"/>
    <mergeCell ref="A67:D67"/>
    <mergeCell ref="I67:K67"/>
    <mergeCell ref="A68:D68"/>
    <mergeCell ref="E68:H68"/>
    <mergeCell ref="E67:H67"/>
    <mergeCell ref="E81:H81"/>
    <mergeCell ref="A53:K53"/>
    <mergeCell ref="A54:D55"/>
    <mergeCell ref="E54:H54"/>
    <mergeCell ref="I54:K54"/>
    <mergeCell ref="E55:H55"/>
    <mergeCell ref="A44:B44"/>
    <mergeCell ref="E44:H44"/>
    <mergeCell ref="A45:I46"/>
    <mergeCell ref="A48:G49"/>
    <mergeCell ref="H48:J48"/>
    <mergeCell ref="H49:J49"/>
    <mergeCell ref="H50:J50"/>
    <mergeCell ref="H51:J51"/>
    <mergeCell ref="A8:K8"/>
    <mergeCell ref="E10:H10"/>
    <mergeCell ref="A9:D10"/>
    <mergeCell ref="E9:H9"/>
    <mergeCell ref="I9:K9"/>
    <mergeCell ref="E23:H23"/>
    <mergeCell ref="A23:D23"/>
    <mergeCell ref="E37:H37"/>
    <mergeCell ref="A37:D37"/>
    <mergeCell ref="A30:B30"/>
    <mergeCell ref="E30:H30"/>
    <mergeCell ref="A35:K35"/>
    <mergeCell ref="A36:D36"/>
    <mergeCell ref="E36:H36"/>
    <mergeCell ref="I36:K36"/>
    <mergeCell ref="A16:B16"/>
    <mergeCell ref="A21:K21"/>
    <mergeCell ref="A22:D22"/>
    <mergeCell ref="E22:H22"/>
    <mergeCell ref="I22:K22"/>
  </mergeCells>
  <pageMargins left="0.59055118110236227" right="0.59055118110236227" top="1.3779527559055118" bottom="0.98425196850393704" header="0.51181102362204722" footer="0.51181102362204722"/>
  <pageSetup paperSize="9" scale="65" firstPageNumber="0" fitToHeight="3"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249"/>
  <sheetViews>
    <sheetView tabSelected="1" topLeftCell="A2" zoomScale="120" zoomScaleNormal="120" workbookViewId="0">
      <selection activeCell="A197" sqref="A197:K197"/>
    </sheetView>
  </sheetViews>
  <sheetFormatPr defaultColWidth="8.7109375" defaultRowHeight="15" x14ac:dyDescent="0.25"/>
  <cols>
    <col min="4" max="4" width="15.140625" customWidth="1"/>
    <col min="5" max="5" width="11.140625" customWidth="1"/>
    <col min="6" max="6" width="9.28515625" customWidth="1"/>
    <col min="7" max="7" width="9.42578125" customWidth="1"/>
    <col min="8" max="8" width="11.42578125" customWidth="1"/>
    <col min="9" max="9" width="10.7109375" customWidth="1"/>
    <col min="11" max="11" width="11.42578125" hidden="1" customWidth="1"/>
  </cols>
  <sheetData>
    <row r="1" spans="1:12" ht="23.25" hidden="1" x14ac:dyDescent="0.35">
      <c r="A1" s="59"/>
      <c r="B1" s="71"/>
      <c r="C1" s="72"/>
      <c r="D1" s="73"/>
      <c r="E1" s="74"/>
      <c r="F1" s="74"/>
      <c r="G1" s="74"/>
      <c r="H1" s="59"/>
      <c r="I1" s="59"/>
    </row>
    <row r="2" spans="1:12" ht="24" thickBot="1" x14ac:dyDescent="0.4">
      <c r="A2" s="36" t="s">
        <v>69</v>
      </c>
      <c r="B2" s="71"/>
      <c r="C2" s="72"/>
      <c r="D2" s="36"/>
      <c r="E2" s="74"/>
      <c r="F2" s="74"/>
      <c r="G2" s="74"/>
      <c r="H2" s="59"/>
      <c r="I2" s="59"/>
    </row>
    <row r="3" spans="1:12" ht="15.75" thickBot="1" x14ac:dyDescent="0.3">
      <c r="A3" s="509" t="s">
        <v>1</v>
      </c>
      <c r="B3" s="509"/>
      <c r="C3" s="510" t="s">
        <v>2</v>
      </c>
      <c r="D3" s="510"/>
      <c r="E3" s="75" t="s">
        <v>3</v>
      </c>
      <c r="F3" s="76" t="s">
        <v>4</v>
      </c>
      <c r="G3" s="521" t="s">
        <v>5</v>
      </c>
      <c r="H3" s="77" t="s">
        <v>6</v>
      </c>
      <c r="I3" s="8" t="s">
        <v>7</v>
      </c>
    </row>
    <row r="4" spans="1:12" x14ac:dyDescent="0.25">
      <c r="A4" s="511" t="s">
        <v>8</v>
      </c>
      <c r="B4" s="511"/>
      <c r="C4" s="510"/>
      <c r="D4" s="510"/>
      <c r="E4" s="78" t="s">
        <v>9</v>
      </c>
      <c r="F4" s="79" t="s">
        <v>10</v>
      </c>
      <c r="G4" s="521"/>
      <c r="H4" s="80" t="s">
        <v>1</v>
      </c>
      <c r="I4" s="12" t="s">
        <v>11</v>
      </c>
      <c r="L4" t="s">
        <v>324</v>
      </c>
    </row>
    <row r="5" spans="1:12" ht="15" customHeight="1" thickBot="1" x14ac:dyDescent="0.3">
      <c r="A5" s="553" t="s">
        <v>70</v>
      </c>
      <c r="B5" s="553"/>
      <c r="C5" s="512" t="s">
        <v>71</v>
      </c>
      <c r="D5" s="512"/>
      <c r="E5" s="402">
        <v>0.11</v>
      </c>
      <c r="F5" s="82">
        <v>1.87</v>
      </c>
      <c r="G5" s="83">
        <f t="shared" ref="G5:G21" si="0">(E5*F5)</f>
        <v>0.20570000000000002</v>
      </c>
      <c r="H5" s="540">
        <f>SUM(G5:G9)</f>
        <v>0.23020000000000004</v>
      </c>
      <c r="I5" s="473">
        <v>26</v>
      </c>
    </row>
    <row r="6" spans="1:12" ht="15" customHeight="1" thickBot="1" x14ac:dyDescent="0.3">
      <c r="A6" s="553"/>
      <c r="B6" s="553"/>
      <c r="C6" s="484" t="s">
        <v>332</v>
      </c>
      <c r="D6" s="485"/>
      <c r="E6" s="403">
        <v>0.2</v>
      </c>
      <c r="F6" s="385">
        <v>0.01</v>
      </c>
      <c r="G6" s="83">
        <f t="shared" si="0"/>
        <v>2E-3</v>
      </c>
      <c r="H6" s="528"/>
      <c r="I6" s="473"/>
    </row>
    <row r="7" spans="1:12" ht="15.75" thickBot="1" x14ac:dyDescent="0.3">
      <c r="A7" s="553"/>
      <c r="B7" s="553"/>
      <c r="C7" s="513" t="s">
        <v>15</v>
      </c>
      <c r="D7" s="513"/>
      <c r="E7" s="85">
        <v>3.0000000000000001E-3</v>
      </c>
      <c r="F7" s="18">
        <v>3.5</v>
      </c>
      <c r="G7" s="19">
        <f t="shared" si="0"/>
        <v>1.0500000000000001E-2</v>
      </c>
      <c r="H7" s="540"/>
      <c r="I7" s="473"/>
    </row>
    <row r="8" spans="1:12" x14ac:dyDescent="0.25">
      <c r="A8" s="553"/>
      <c r="B8" s="553"/>
      <c r="C8" s="20" t="s">
        <v>16</v>
      </c>
      <c r="D8" s="21"/>
      <c r="E8" s="85">
        <v>2E-3</v>
      </c>
      <c r="F8" s="22">
        <v>1</v>
      </c>
      <c r="G8" s="19">
        <f t="shared" si="0"/>
        <v>2E-3</v>
      </c>
      <c r="H8" s="540"/>
      <c r="I8" s="473"/>
      <c r="K8">
        <f>H5*I5</f>
        <v>5.9852000000000007</v>
      </c>
    </row>
    <row r="9" spans="1:12" x14ac:dyDescent="0.25">
      <c r="A9" s="553"/>
      <c r="B9" s="553"/>
      <c r="C9" s="507" t="s">
        <v>17</v>
      </c>
      <c r="D9" s="507"/>
      <c r="E9" s="85">
        <v>1E-3</v>
      </c>
      <c r="F9" s="18">
        <v>10</v>
      </c>
      <c r="G9" s="19">
        <f t="shared" si="0"/>
        <v>0.01</v>
      </c>
      <c r="H9" s="540"/>
      <c r="I9" s="473"/>
      <c r="K9">
        <f t="shared" ref="K9:K21" si="1">H7*I7</f>
        <v>0</v>
      </c>
    </row>
    <row r="10" spans="1:12" ht="15" customHeight="1" thickBot="1" x14ac:dyDescent="0.3">
      <c r="A10" s="553" t="s">
        <v>72</v>
      </c>
      <c r="B10" s="553"/>
      <c r="C10" s="512" t="s">
        <v>71</v>
      </c>
      <c r="D10" s="512"/>
      <c r="E10" s="402">
        <v>0.11</v>
      </c>
      <c r="F10" s="82">
        <v>1.87</v>
      </c>
      <c r="G10" s="83">
        <f t="shared" si="0"/>
        <v>0.20570000000000002</v>
      </c>
      <c r="H10" s="554">
        <f>SUM(G10:G15)</f>
        <v>0.33340000000000003</v>
      </c>
      <c r="I10" s="478">
        <v>2</v>
      </c>
      <c r="K10">
        <f t="shared" si="1"/>
        <v>0</v>
      </c>
    </row>
    <row r="11" spans="1:12" ht="15" customHeight="1" thickBot="1" x14ac:dyDescent="0.3">
      <c r="A11" s="553"/>
      <c r="B11" s="553"/>
      <c r="C11" s="484" t="s">
        <v>332</v>
      </c>
      <c r="D11" s="485"/>
      <c r="E11" s="403">
        <v>0.2</v>
      </c>
      <c r="F11" s="95">
        <v>0.01</v>
      </c>
      <c r="G11" s="384">
        <f t="shared" si="0"/>
        <v>2E-3</v>
      </c>
      <c r="H11" s="554"/>
      <c r="I11" s="478"/>
    </row>
    <row r="12" spans="1:12" ht="15.75" thickBot="1" x14ac:dyDescent="0.3">
      <c r="A12" s="553"/>
      <c r="B12" s="553"/>
      <c r="C12" s="555" t="s">
        <v>15</v>
      </c>
      <c r="D12" s="555"/>
      <c r="E12" s="404">
        <v>3.0000000000000001E-3</v>
      </c>
      <c r="F12" s="18">
        <v>3.5</v>
      </c>
      <c r="G12" s="19">
        <f t="shared" si="0"/>
        <v>1.0500000000000001E-2</v>
      </c>
      <c r="H12" s="554"/>
      <c r="I12" s="478"/>
      <c r="K12">
        <f>H9*I9</f>
        <v>0</v>
      </c>
    </row>
    <row r="13" spans="1:12" x14ac:dyDescent="0.25">
      <c r="A13" s="553"/>
      <c r="B13" s="553"/>
      <c r="C13" s="405" t="s">
        <v>16</v>
      </c>
      <c r="D13" s="406"/>
      <c r="E13" s="404">
        <v>2E-3</v>
      </c>
      <c r="F13" s="22">
        <v>1</v>
      </c>
      <c r="G13" s="19">
        <f t="shared" si="0"/>
        <v>2E-3</v>
      </c>
      <c r="H13" s="554"/>
      <c r="I13" s="478"/>
      <c r="K13">
        <f>H10*I10</f>
        <v>0.66680000000000006</v>
      </c>
    </row>
    <row r="14" spans="1:12" x14ac:dyDescent="0.25">
      <c r="A14" s="553"/>
      <c r="B14" s="553"/>
      <c r="C14" s="555" t="s">
        <v>17</v>
      </c>
      <c r="D14" s="555"/>
      <c r="E14" s="404">
        <v>1E-3</v>
      </c>
      <c r="F14" s="18">
        <v>10</v>
      </c>
      <c r="G14" s="19">
        <f t="shared" si="0"/>
        <v>0.01</v>
      </c>
      <c r="H14" s="554"/>
      <c r="I14" s="478"/>
      <c r="K14">
        <f t="shared" si="1"/>
        <v>0</v>
      </c>
    </row>
    <row r="15" spans="1:12" ht="15.75" thickBot="1" x14ac:dyDescent="0.3">
      <c r="A15" s="553"/>
      <c r="B15" s="553"/>
      <c r="C15" s="523" t="s">
        <v>73</v>
      </c>
      <c r="D15" s="523"/>
      <c r="E15" s="407">
        <v>0.02</v>
      </c>
      <c r="F15" s="88">
        <v>5.16</v>
      </c>
      <c r="G15" s="89">
        <f t="shared" si="0"/>
        <v>0.1032</v>
      </c>
      <c r="H15" s="554"/>
      <c r="I15" s="478"/>
      <c r="K15">
        <f t="shared" si="1"/>
        <v>0</v>
      </c>
    </row>
    <row r="16" spans="1:12" ht="15" customHeight="1" thickBot="1" x14ac:dyDescent="0.3">
      <c r="A16" s="514" t="s">
        <v>74</v>
      </c>
      <c r="B16" s="514"/>
      <c r="C16" s="512" t="s">
        <v>71</v>
      </c>
      <c r="D16" s="512"/>
      <c r="E16" s="402">
        <v>0.11</v>
      </c>
      <c r="F16" s="82">
        <v>1.87</v>
      </c>
      <c r="G16" s="83">
        <f t="shared" si="0"/>
        <v>0.20570000000000002</v>
      </c>
      <c r="H16" s="540">
        <f>SUM(G16:G21)</f>
        <v>0.33100000000000007</v>
      </c>
      <c r="I16" s="473">
        <v>2</v>
      </c>
      <c r="K16">
        <f t="shared" si="1"/>
        <v>0</v>
      </c>
    </row>
    <row r="17" spans="1:12" ht="15" customHeight="1" thickBot="1" x14ac:dyDescent="0.3">
      <c r="A17" s="514"/>
      <c r="B17" s="514"/>
      <c r="C17" s="484" t="s">
        <v>332</v>
      </c>
      <c r="D17" s="485"/>
      <c r="E17" s="403">
        <v>0.2</v>
      </c>
      <c r="F17" s="95">
        <v>0.01</v>
      </c>
      <c r="G17" s="384">
        <f t="shared" si="0"/>
        <v>2E-3</v>
      </c>
      <c r="H17" s="540"/>
      <c r="I17" s="473"/>
    </row>
    <row r="18" spans="1:12" ht="15.75" thickBot="1" x14ac:dyDescent="0.3">
      <c r="A18" s="514"/>
      <c r="B18" s="514"/>
      <c r="C18" s="513" t="s">
        <v>15</v>
      </c>
      <c r="D18" s="513"/>
      <c r="E18" s="85">
        <v>3.0000000000000001E-3</v>
      </c>
      <c r="F18" s="18">
        <v>3.5</v>
      </c>
      <c r="G18" s="19">
        <f t="shared" si="0"/>
        <v>1.0500000000000001E-2</v>
      </c>
      <c r="H18" s="540"/>
      <c r="I18" s="473"/>
      <c r="K18">
        <f>H15*I15</f>
        <v>0</v>
      </c>
    </row>
    <row r="19" spans="1:12" x14ac:dyDescent="0.25">
      <c r="A19" s="514"/>
      <c r="B19" s="514"/>
      <c r="C19" s="20" t="s">
        <v>16</v>
      </c>
      <c r="D19" s="21"/>
      <c r="E19" s="85">
        <v>2E-3</v>
      </c>
      <c r="F19" s="22">
        <v>1</v>
      </c>
      <c r="G19" s="19">
        <f t="shared" si="0"/>
        <v>2E-3</v>
      </c>
      <c r="H19" s="540"/>
      <c r="I19" s="473"/>
      <c r="K19">
        <f>H16*I16</f>
        <v>0.66200000000000014</v>
      </c>
    </row>
    <row r="20" spans="1:12" x14ac:dyDescent="0.25">
      <c r="A20" s="514"/>
      <c r="B20" s="514"/>
      <c r="C20" s="513" t="s">
        <v>17</v>
      </c>
      <c r="D20" s="513"/>
      <c r="E20" s="85">
        <v>1E-3</v>
      </c>
      <c r="F20" s="18">
        <v>10</v>
      </c>
      <c r="G20" s="19">
        <f t="shared" si="0"/>
        <v>0.01</v>
      </c>
      <c r="H20" s="540"/>
      <c r="I20" s="473"/>
      <c r="K20">
        <f t="shared" si="1"/>
        <v>0</v>
      </c>
    </row>
    <row r="21" spans="1:12" x14ac:dyDescent="0.25">
      <c r="A21" s="514"/>
      <c r="B21" s="514"/>
      <c r="C21" s="547" t="s">
        <v>46</v>
      </c>
      <c r="D21" s="547"/>
      <c r="E21" s="90">
        <v>0.02</v>
      </c>
      <c r="F21" s="91">
        <v>5.04</v>
      </c>
      <c r="G21" s="92">
        <f t="shared" si="0"/>
        <v>0.1008</v>
      </c>
      <c r="H21" s="540"/>
      <c r="I21" s="473"/>
      <c r="K21">
        <f t="shared" si="1"/>
        <v>0</v>
      </c>
    </row>
    <row r="22" spans="1:12" x14ac:dyDescent="0.25">
      <c r="A22" s="537" t="s">
        <v>27</v>
      </c>
      <c r="B22" s="537"/>
      <c r="C22" s="537"/>
      <c r="D22" s="537"/>
      <c r="E22" s="537"/>
      <c r="F22" s="537"/>
      <c r="G22" s="537"/>
      <c r="H22" s="537"/>
      <c r="I22" s="93">
        <v>30</v>
      </c>
      <c r="K22">
        <f>K8+K13+K19</f>
        <v>7.3140000000000009</v>
      </c>
    </row>
    <row r="23" spans="1:12" x14ac:dyDescent="0.25">
      <c r="A23" s="34"/>
      <c r="B23" s="34"/>
      <c r="C23" s="34"/>
      <c r="D23" s="34"/>
      <c r="E23" s="34"/>
      <c r="F23" s="34"/>
      <c r="G23" s="34"/>
      <c r="H23" s="34"/>
      <c r="I23" s="35"/>
      <c r="K23" s="70">
        <f>K22/30</f>
        <v>0.24380000000000004</v>
      </c>
    </row>
    <row r="24" spans="1:12" ht="23.25" hidden="1" x14ac:dyDescent="0.35">
      <c r="A24" s="59"/>
      <c r="B24" s="71"/>
      <c r="C24" s="34"/>
      <c r="D24" s="34"/>
      <c r="E24" s="34"/>
      <c r="F24" s="34"/>
      <c r="G24" s="34"/>
      <c r="H24" s="34"/>
      <c r="I24" s="35"/>
    </row>
    <row r="25" spans="1:12" ht="24" thickBot="1" x14ac:dyDescent="0.4">
      <c r="A25" s="36" t="s">
        <v>75</v>
      </c>
      <c r="B25" s="71"/>
      <c r="C25" s="34"/>
      <c r="D25" s="34"/>
      <c r="E25" s="34"/>
      <c r="F25" s="34"/>
      <c r="G25" s="34"/>
      <c r="H25" s="34"/>
      <c r="I25" s="35"/>
    </row>
    <row r="26" spans="1:12" ht="15.75" thickBot="1" x14ac:dyDescent="0.3">
      <c r="A26" s="469" t="s">
        <v>1</v>
      </c>
      <c r="B26" s="469"/>
      <c r="C26" s="510" t="s">
        <v>2</v>
      </c>
      <c r="D26" s="510"/>
      <c r="E26" s="75" t="s">
        <v>3</v>
      </c>
      <c r="F26" s="76" t="s">
        <v>4</v>
      </c>
      <c r="G26" s="471" t="s">
        <v>5</v>
      </c>
      <c r="H26" s="77" t="s">
        <v>6</v>
      </c>
      <c r="I26" s="8" t="s">
        <v>7</v>
      </c>
    </row>
    <row r="27" spans="1:12" x14ac:dyDescent="0.25">
      <c r="A27" s="472" t="s">
        <v>8</v>
      </c>
      <c r="B27" s="472"/>
      <c r="C27" s="510"/>
      <c r="D27" s="510"/>
      <c r="E27" s="78" t="s">
        <v>9</v>
      </c>
      <c r="F27" s="79" t="s">
        <v>10</v>
      </c>
      <c r="G27" s="471"/>
      <c r="H27" s="80" t="s">
        <v>1</v>
      </c>
      <c r="I27" s="12" t="s">
        <v>11</v>
      </c>
    </row>
    <row r="28" spans="1:12" ht="15" customHeight="1" thickBot="1" x14ac:dyDescent="0.3">
      <c r="A28" s="473" t="s">
        <v>76</v>
      </c>
      <c r="B28" s="473"/>
      <c r="C28" s="512" t="s">
        <v>77</v>
      </c>
      <c r="D28" s="512"/>
      <c r="E28" s="408">
        <v>4.4999999999999998E-2</v>
      </c>
      <c r="F28" s="95">
        <v>4.5</v>
      </c>
      <c r="G28" s="15">
        <f t="shared" ref="G28:G54" si="2">(E28*F28)</f>
        <v>0.20249999999999999</v>
      </c>
      <c r="H28" s="540">
        <f>SUM(G28:G32)</f>
        <v>0.2261</v>
      </c>
      <c r="I28" s="473">
        <v>26</v>
      </c>
      <c r="L28" t="s">
        <v>325</v>
      </c>
    </row>
    <row r="29" spans="1:12" ht="15" customHeight="1" thickBot="1" x14ac:dyDescent="0.3">
      <c r="A29" s="473"/>
      <c r="B29" s="473"/>
      <c r="C29" s="484" t="s">
        <v>332</v>
      </c>
      <c r="D29" s="485"/>
      <c r="E29" s="409">
        <v>0.11</v>
      </c>
      <c r="F29" s="95">
        <v>0.01</v>
      </c>
      <c r="G29" s="15">
        <f t="shared" si="2"/>
        <v>1.1000000000000001E-3</v>
      </c>
      <c r="H29" s="540"/>
      <c r="I29" s="473"/>
    </row>
    <row r="30" spans="1:12" ht="15.75" thickBot="1" x14ac:dyDescent="0.3">
      <c r="A30" s="473"/>
      <c r="B30" s="473"/>
      <c r="C30" s="513" t="s">
        <v>15</v>
      </c>
      <c r="D30" s="513"/>
      <c r="E30" s="85">
        <v>3.0000000000000001E-3</v>
      </c>
      <c r="F30" s="18">
        <v>3.5</v>
      </c>
      <c r="G30" s="19">
        <f t="shared" si="2"/>
        <v>1.0500000000000001E-2</v>
      </c>
      <c r="H30" s="540"/>
      <c r="I30" s="473"/>
      <c r="K30">
        <f>H28*I28</f>
        <v>5.8785999999999996</v>
      </c>
    </row>
    <row r="31" spans="1:12" ht="15" customHeight="1" x14ac:dyDescent="0.25">
      <c r="A31" s="473"/>
      <c r="B31" s="473"/>
      <c r="C31" s="20" t="s">
        <v>16</v>
      </c>
      <c r="D31" s="21"/>
      <c r="E31" s="85">
        <v>2E-3</v>
      </c>
      <c r="F31" s="22">
        <v>1</v>
      </c>
      <c r="G31" s="19">
        <f t="shared" si="2"/>
        <v>2E-3</v>
      </c>
      <c r="H31" s="540"/>
      <c r="I31" s="473"/>
      <c r="K31">
        <f t="shared" ref="K31:K54" si="3">H30*I30</f>
        <v>0</v>
      </c>
    </row>
    <row r="32" spans="1:12" x14ac:dyDescent="0.25">
      <c r="A32" s="473"/>
      <c r="B32" s="473"/>
      <c r="C32" s="507" t="s">
        <v>17</v>
      </c>
      <c r="D32" s="507"/>
      <c r="E32" s="85">
        <v>1E-3</v>
      </c>
      <c r="F32" s="18">
        <v>10</v>
      </c>
      <c r="G32" s="19">
        <f t="shared" si="2"/>
        <v>0.01</v>
      </c>
      <c r="H32" s="540"/>
      <c r="I32" s="473"/>
      <c r="K32">
        <f t="shared" si="3"/>
        <v>0</v>
      </c>
    </row>
    <row r="33" spans="1:11" ht="15" customHeight="1" thickBot="1" x14ac:dyDescent="0.3">
      <c r="A33" s="473" t="s">
        <v>78</v>
      </c>
      <c r="B33" s="473"/>
      <c r="C33" s="512" t="s">
        <v>79</v>
      </c>
      <c r="D33" s="512"/>
      <c r="E33" s="408">
        <v>0.04</v>
      </c>
      <c r="F33" s="96">
        <v>4.3</v>
      </c>
      <c r="G33" s="15">
        <f t="shared" si="2"/>
        <v>0.17199999999999999</v>
      </c>
      <c r="H33" s="540">
        <f>SUM(G33:G35)</f>
        <v>0.18359999999999999</v>
      </c>
      <c r="I33" s="473">
        <v>2</v>
      </c>
      <c r="K33">
        <f t="shared" si="3"/>
        <v>0</v>
      </c>
    </row>
    <row r="34" spans="1:11" ht="15" customHeight="1" thickBot="1" x14ac:dyDescent="0.3">
      <c r="A34" s="473"/>
      <c r="B34" s="473"/>
      <c r="C34" s="484" t="s">
        <v>332</v>
      </c>
      <c r="D34" s="485"/>
      <c r="E34" s="409">
        <v>0.11</v>
      </c>
      <c r="F34" s="95">
        <v>0.01</v>
      </c>
      <c r="G34" s="115">
        <f t="shared" si="2"/>
        <v>1.1000000000000001E-3</v>
      </c>
      <c r="H34" s="540"/>
      <c r="I34" s="473"/>
    </row>
    <row r="35" spans="1:11" ht="15.75" thickBot="1" x14ac:dyDescent="0.3">
      <c r="A35" s="473"/>
      <c r="B35" s="473"/>
      <c r="C35" s="507" t="s">
        <v>15</v>
      </c>
      <c r="D35" s="507"/>
      <c r="E35" s="85">
        <v>3.0000000000000001E-3</v>
      </c>
      <c r="F35" s="18">
        <v>3.5</v>
      </c>
      <c r="G35" s="19">
        <f t="shared" si="2"/>
        <v>1.0500000000000001E-2</v>
      </c>
      <c r="H35" s="540"/>
      <c r="I35" s="473"/>
      <c r="K35">
        <f>H33*I33</f>
        <v>0.36719999999999997</v>
      </c>
    </row>
    <row r="36" spans="1:11" ht="15" customHeight="1" thickBot="1" x14ac:dyDescent="0.3">
      <c r="A36" s="473" t="s">
        <v>80</v>
      </c>
      <c r="B36" s="473"/>
      <c r="C36" s="512" t="s">
        <v>77</v>
      </c>
      <c r="D36" s="512"/>
      <c r="E36" s="408">
        <v>0.04</v>
      </c>
      <c r="F36" s="96">
        <v>4.5</v>
      </c>
      <c r="G36" s="15">
        <f t="shared" si="2"/>
        <v>0.18</v>
      </c>
      <c r="H36" s="540">
        <f>SUM(G36:G45)</f>
        <v>0.48530000000000001</v>
      </c>
      <c r="I36" s="473">
        <v>1</v>
      </c>
      <c r="K36">
        <f t="shared" si="3"/>
        <v>0</v>
      </c>
    </row>
    <row r="37" spans="1:11" ht="15.75" thickBot="1" x14ac:dyDescent="0.3">
      <c r="A37" s="473"/>
      <c r="B37" s="473"/>
      <c r="C37" s="513" t="s">
        <v>37</v>
      </c>
      <c r="D37" s="513"/>
      <c r="E37" s="85">
        <v>0.01</v>
      </c>
      <c r="F37" s="97">
        <v>9.9499999999999993</v>
      </c>
      <c r="G37" s="19">
        <f t="shared" si="2"/>
        <v>9.9499999999999991E-2</v>
      </c>
      <c r="H37" s="540"/>
      <c r="I37" s="473"/>
      <c r="K37">
        <f>H36*I36</f>
        <v>0.48530000000000001</v>
      </c>
    </row>
    <row r="38" spans="1:11" ht="15" customHeight="1" x14ac:dyDescent="0.25">
      <c r="A38" s="473"/>
      <c r="B38" s="473"/>
      <c r="C38" s="504" t="s">
        <v>81</v>
      </c>
      <c r="D38" s="504"/>
      <c r="E38" s="45">
        <v>0.01</v>
      </c>
      <c r="F38" s="98">
        <v>7.78</v>
      </c>
      <c r="G38" s="28">
        <f t="shared" si="2"/>
        <v>7.7800000000000008E-2</v>
      </c>
      <c r="H38" s="540"/>
      <c r="I38" s="473"/>
      <c r="K38">
        <f t="shared" si="3"/>
        <v>0</v>
      </c>
    </row>
    <row r="39" spans="1:11" x14ac:dyDescent="0.25">
      <c r="A39" s="473"/>
      <c r="B39" s="473"/>
      <c r="C39" s="513" t="s">
        <v>82</v>
      </c>
      <c r="D39" s="513"/>
      <c r="E39" s="85">
        <v>0.01</v>
      </c>
      <c r="F39" s="97">
        <v>4.9800000000000004</v>
      </c>
      <c r="G39" s="19">
        <f t="shared" si="2"/>
        <v>4.9800000000000004E-2</v>
      </c>
      <c r="H39" s="540"/>
      <c r="I39" s="473"/>
      <c r="K39">
        <f t="shared" si="3"/>
        <v>0</v>
      </c>
    </row>
    <row r="40" spans="1:11" x14ac:dyDescent="0.25">
      <c r="A40" s="473"/>
      <c r="B40" s="473"/>
      <c r="C40" s="513" t="s">
        <v>65</v>
      </c>
      <c r="D40" s="513"/>
      <c r="E40" s="85">
        <v>5.0000000000000001E-3</v>
      </c>
      <c r="F40" s="97">
        <v>5</v>
      </c>
      <c r="G40" s="19">
        <f t="shared" si="2"/>
        <v>2.5000000000000001E-2</v>
      </c>
      <c r="H40" s="540"/>
      <c r="I40" s="473"/>
      <c r="K40">
        <f t="shared" si="3"/>
        <v>0</v>
      </c>
    </row>
    <row r="41" spans="1:11" x14ac:dyDescent="0.25">
      <c r="A41" s="473"/>
      <c r="B41" s="473"/>
      <c r="C41" s="513" t="s">
        <v>83</v>
      </c>
      <c r="D41" s="513"/>
      <c r="E41" s="85">
        <v>0.01</v>
      </c>
      <c r="F41" s="97">
        <v>1.38</v>
      </c>
      <c r="G41" s="19">
        <f t="shared" si="2"/>
        <v>1.38E-2</v>
      </c>
      <c r="H41" s="540"/>
      <c r="I41" s="473"/>
      <c r="K41">
        <f t="shared" si="3"/>
        <v>0</v>
      </c>
    </row>
    <row r="42" spans="1:11" x14ac:dyDescent="0.25">
      <c r="A42" s="473"/>
      <c r="B42" s="473"/>
      <c r="C42" s="513" t="s">
        <v>84</v>
      </c>
      <c r="D42" s="513"/>
      <c r="E42" s="85">
        <v>0.01</v>
      </c>
      <c r="F42" s="97">
        <v>1.69</v>
      </c>
      <c r="G42" s="19">
        <f t="shared" si="2"/>
        <v>1.6899999999999998E-2</v>
      </c>
      <c r="H42" s="540"/>
      <c r="I42" s="473"/>
      <c r="K42">
        <f t="shared" si="3"/>
        <v>0</v>
      </c>
    </row>
    <row r="43" spans="1:11" x14ac:dyDescent="0.25">
      <c r="A43" s="473"/>
      <c r="B43" s="473"/>
      <c r="C43" s="513" t="s">
        <v>15</v>
      </c>
      <c r="D43" s="513"/>
      <c r="E43" s="85">
        <v>3.0000000000000001E-3</v>
      </c>
      <c r="F43" s="18">
        <v>3.5</v>
      </c>
      <c r="G43" s="19">
        <f t="shared" si="2"/>
        <v>1.0500000000000001E-2</v>
      </c>
      <c r="H43" s="540"/>
      <c r="I43" s="473"/>
      <c r="K43">
        <f t="shared" si="3"/>
        <v>0</v>
      </c>
    </row>
    <row r="44" spans="1:11" x14ac:dyDescent="0.25">
      <c r="A44" s="473"/>
      <c r="B44" s="473"/>
      <c r="C44" s="20" t="s">
        <v>16</v>
      </c>
      <c r="D44" s="21"/>
      <c r="E44" s="85">
        <v>2E-3</v>
      </c>
      <c r="F44" s="22">
        <v>1</v>
      </c>
      <c r="G44" s="19">
        <f t="shared" si="2"/>
        <v>2E-3</v>
      </c>
      <c r="H44" s="540"/>
      <c r="I44" s="473"/>
      <c r="K44">
        <f t="shared" si="3"/>
        <v>0</v>
      </c>
    </row>
    <row r="45" spans="1:11" x14ac:dyDescent="0.25">
      <c r="A45" s="473"/>
      <c r="B45" s="473"/>
      <c r="C45" s="507" t="s">
        <v>17</v>
      </c>
      <c r="D45" s="507"/>
      <c r="E45" s="85">
        <v>1E-3</v>
      </c>
      <c r="F45" s="18">
        <v>10</v>
      </c>
      <c r="G45" s="19">
        <f t="shared" si="2"/>
        <v>0.01</v>
      </c>
      <c r="H45" s="540"/>
      <c r="I45" s="473"/>
      <c r="K45">
        <f t="shared" si="3"/>
        <v>0</v>
      </c>
    </row>
    <row r="46" spans="1:11" ht="15" customHeight="1" thickBot="1" x14ac:dyDescent="0.3">
      <c r="A46" s="473" t="s">
        <v>85</v>
      </c>
      <c r="B46" s="473"/>
      <c r="C46" s="512" t="s">
        <v>77</v>
      </c>
      <c r="D46" s="512"/>
      <c r="E46" s="408">
        <v>0.05</v>
      </c>
      <c r="F46" s="96">
        <v>4.5</v>
      </c>
      <c r="G46" s="15">
        <f t="shared" si="2"/>
        <v>0.22500000000000001</v>
      </c>
      <c r="H46" s="540">
        <f>SUM(G46:G54)</f>
        <v>0.32540999999999998</v>
      </c>
      <c r="I46" s="473">
        <v>1</v>
      </c>
      <c r="K46">
        <f t="shared" si="3"/>
        <v>0</v>
      </c>
    </row>
    <row r="47" spans="1:11" ht="15" customHeight="1" thickBot="1" x14ac:dyDescent="0.3">
      <c r="A47" s="473"/>
      <c r="B47" s="473"/>
      <c r="C47" s="484" t="s">
        <v>332</v>
      </c>
      <c r="D47" s="485"/>
      <c r="E47" s="409">
        <v>0.11</v>
      </c>
      <c r="F47" s="95">
        <v>0.01</v>
      </c>
      <c r="G47" s="115">
        <f t="shared" si="2"/>
        <v>1.1000000000000001E-3</v>
      </c>
      <c r="H47" s="540"/>
      <c r="I47" s="473"/>
    </row>
    <row r="48" spans="1:11" ht="15.75" thickBot="1" x14ac:dyDescent="0.3">
      <c r="A48" s="473"/>
      <c r="B48" s="473"/>
      <c r="C48" s="513" t="s">
        <v>84</v>
      </c>
      <c r="D48" s="513"/>
      <c r="E48" s="85">
        <v>1.6E-2</v>
      </c>
      <c r="F48" s="97">
        <v>1.69</v>
      </c>
      <c r="G48" s="19">
        <f t="shared" si="2"/>
        <v>2.7039999999999998E-2</v>
      </c>
      <c r="H48" s="540"/>
      <c r="I48" s="473"/>
      <c r="K48">
        <f>H46*I46</f>
        <v>0.32540999999999998</v>
      </c>
    </row>
    <row r="49" spans="1:12" x14ac:dyDescent="0.25">
      <c r="A49" s="473"/>
      <c r="B49" s="473"/>
      <c r="C49" s="20" t="s">
        <v>16</v>
      </c>
      <c r="D49" s="21"/>
      <c r="E49" s="85">
        <v>2E-3</v>
      </c>
      <c r="F49" s="22">
        <v>1</v>
      </c>
      <c r="G49" s="19">
        <f t="shared" si="2"/>
        <v>2E-3</v>
      </c>
      <c r="H49" s="540"/>
      <c r="I49" s="473"/>
      <c r="K49">
        <f t="shared" si="3"/>
        <v>0</v>
      </c>
    </row>
    <row r="50" spans="1:12" x14ac:dyDescent="0.25">
      <c r="A50" s="473"/>
      <c r="B50" s="473"/>
      <c r="C50" s="513" t="s">
        <v>17</v>
      </c>
      <c r="D50" s="513"/>
      <c r="E50" s="85">
        <v>1E-3</v>
      </c>
      <c r="F50" s="18">
        <v>10</v>
      </c>
      <c r="G50" s="19">
        <f t="shared" si="2"/>
        <v>0.01</v>
      </c>
      <c r="H50" s="540"/>
      <c r="I50" s="473"/>
      <c r="K50">
        <f t="shared" si="3"/>
        <v>0</v>
      </c>
    </row>
    <row r="51" spans="1:12" x14ac:dyDescent="0.25">
      <c r="A51" s="473"/>
      <c r="B51" s="473"/>
      <c r="C51" s="513" t="s">
        <v>14</v>
      </c>
      <c r="D51" s="513"/>
      <c r="E51" s="85">
        <v>1.1999999999999999E-3</v>
      </c>
      <c r="F51" s="97">
        <v>4.0999999999999996</v>
      </c>
      <c r="G51" s="19">
        <f t="shared" si="2"/>
        <v>4.919999999999999E-3</v>
      </c>
      <c r="H51" s="540"/>
      <c r="I51" s="473"/>
      <c r="K51">
        <f t="shared" si="3"/>
        <v>0</v>
      </c>
    </row>
    <row r="52" spans="1:12" x14ac:dyDescent="0.25">
      <c r="A52" s="473"/>
      <c r="B52" s="473"/>
      <c r="C52" s="513" t="s">
        <v>15</v>
      </c>
      <c r="D52" s="513"/>
      <c r="E52" s="85">
        <v>3.0000000000000001E-3</v>
      </c>
      <c r="F52" s="18">
        <v>3.5</v>
      </c>
      <c r="G52" s="19">
        <f t="shared" si="2"/>
        <v>1.0500000000000001E-2</v>
      </c>
      <c r="H52" s="540"/>
      <c r="I52" s="473"/>
      <c r="K52">
        <f t="shared" si="3"/>
        <v>0</v>
      </c>
    </row>
    <row r="53" spans="1:12" x14ac:dyDescent="0.25">
      <c r="A53" s="473"/>
      <c r="B53" s="473"/>
      <c r="C53" s="513" t="s">
        <v>65</v>
      </c>
      <c r="D53" s="513"/>
      <c r="E53" s="85">
        <v>3.0000000000000001E-3</v>
      </c>
      <c r="F53" s="97">
        <v>5</v>
      </c>
      <c r="G53" s="19">
        <f t="shared" si="2"/>
        <v>1.4999999999999999E-2</v>
      </c>
      <c r="H53" s="540"/>
      <c r="I53" s="473"/>
      <c r="K53">
        <f t="shared" si="3"/>
        <v>0</v>
      </c>
    </row>
    <row r="54" spans="1:12" x14ac:dyDescent="0.25">
      <c r="A54" s="473"/>
      <c r="B54" s="473"/>
      <c r="C54" s="507" t="s">
        <v>37</v>
      </c>
      <c r="D54" s="507"/>
      <c r="E54" s="99">
        <v>3.0000000000000001E-3</v>
      </c>
      <c r="F54" s="100">
        <v>9.9499999999999993</v>
      </c>
      <c r="G54" s="101">
        <f t="shared" si="2"/>
        <v>2.9849999999999998E-2</v>
      </c>
      <c r="H54" s="540"/>
      <c r="I54" s="473"/>
      <c r="K54">
        <f t="shared" si="3"/>
        <v>0</v>
      </c>
    </row>
    <row r="55" spans="1:12" x14ac:dyDescent="0.25">
      <c r="A55" s="533" t="s">
        <v>27</v>
      </c>
      <c r="B55" s="533"/>
      <c r="C55" s="533"/>
      <c r="D55" s="533"/>
      <c r="E55" s="533"/>
      <c r="F55" s="533"/>
      <c r="G55" s="533"/>
      <c r="H55" s="533"/>
      <c r="I55" s="93">
        <v>30</v>
      </c>
      <c r="K55">
        <f>SUM(K30:K54)</f>
        <v>7.0565099999999985</v>
      </c>
    </row>
    <row r="56" spans="1:12" x14ac:dyDescent="0.25">
      <c r="A56" s="34"/>
      <c r="B56" s="34"/>
      <c r="C56" s="34"/>
      <c r="D56" s="34"/>
      <c r="E56" s="34"/>
      <c r="F56" s="34"/>
      <c r="G56" s="34"/>
      <c r="H56" s="34"/>
      <c r="I56" s="35"/>
      <c r="K56" s="70">
        <f>K55/I55</f>
        <v>0.23521699999999995</v>
      </c>
    </row>
    <row r="57" spans="1:12" ht="21.75" customHeight="1" x14ac:dyDescent="0.35">
      <c r="A57" s="36" t="s">
        <v>86</v>
      </c>
      <c r="B57" s="71"/>
      <c r="C57" s="34"/>
      <c r="D57" s="36"/>
      <c r="E57" s="34"/>
      <c r="F57" s="34"/>
      <c r="G57" s="34"/>
      <c r="H57" s="34"/>
      <c r="I57" s="35"/>
    </row>
    <row r="58" spans="1:12" x14ac:dyDescent="0.25">
      <c r="A58" s="509" t="s">
        <v>1</v>
      </c>
      <c r="B58" s="509"/>
      <c r="C58" s="510" t="s">
        <v>2</v>
      </c>
      <c r="D58" s="510"/>
      <c r="E58" s="75" t="s">
        <v>3</v>
      </c>
      <c r="F58" s="76" t="s">
        <v>4</v>
      </c>
      <c r="G58" s="521" t="s">
        <v>5</v>
      </c>
      <c r="H58" s="77" t="s">
        <v>6</v>
      </c>
      <c r="I58" s="8" t="s">
        <v>7</v>
      </c>
    </row>
    <row r="59" spans="1:12" x14ac:dyDescent="0.25">
      <c r="A59" s="511" t="s">
        <v>8</v>
      </c>
      <c r="B59" s="511"/>
      <c r="C59" s="510"/>
      <c r="D59" s="510"/>
      <c r="E59" s="78" t="s">
        <v>9</v>
      </c>
      <c r="F59" s="79" t="s">
        <v>10</v>
      </c>
      <c r="G59" s="521"/>
      <c r="H59" s="80" t="s">
        <v>1</v>
      </c>
      <c r="I59" s="12" t="s">
        <v>11</v>
      </c>
    </row>
    <row r="60" spans="1:12" ht="15" customHeight="1" x14ac:dyDescent="0.25">
      <c r="A60" s="514" t="s">
        <v>87</v>
      </c>
      <c r="B60" s="514"/>
      <c r="C60" s="539" t="s">
        <v>88</v>
      </c>
      <c r="D60" s="539"/>
      <c r="E60" s="94">
        <v>0.08</v>
      </c>
      <c r="F60" s="96">
        <v>2</v>
      </c>
      <c r="G60" s="15">
        <f t="shared" ref="G60:G98" si="4">(E60*F60)</f>
        <v>0.16</v>
      </c>
      <c r="H60" s="483">
        <f>SUM(G60:G65)</f>
        <v>0.32740000000000002</v>
      </c>
      <c r="I60" s="473">
        <v>1</v>
      </c>
      <c r="L60" t="s">
        <v>327</v>
      </c>
    </row>
    <row r="61" spans="1:12" x14ac:dyDescent="0.25">
      <c r="A61" s="514"/>
      <c r="B61" s="514"/>
      <c r="C61" s="513" t="s">
        <v>89</v>
      </c>
      <c r="D61" s="513"/>
      <c r="E61" s="85">
        <v>0.03</v>
      </c>
      <c r="F61" s="97">
        <v>2.75</v>
      </c>
      <c r="G61" s="19">
        <f t="shared" si="4"/>
        <v>8.249999999999999E-2</v>
      </c>
      <c r="H61" s="483"/>
      <c r="I61" s="473"/>
    </row>
    <row r="62" spans="1:12" x14ac:dyDescent="0.25">
      <c r="A62" s="514"/>
      <c r="B62" s="514"/>
      <c r="C62" s="513" t="s">
        <v>90</v>
      </c>
      <c r="D62" s="513"/>
      <c r="E62" s="85">
        <v>0.06</v>
      </c>
      <c r="F62" s="97">
        <v>1.04</v>
      </c>
      <c r="G62" s="19">
        <f t="shared" si="4"/>
        <v>6.2399999999999997E-2</v>
      </c>
      <c r="H62" s="483"/>
      <c r="I62" s="473"/>
      <c r="K62">
        <f t="shared" ref="K62:K101" si="5">H60*I60</f>
        <v>0.32740000000000002</v>
      </c>
    </row>
    <row r="63" spans="1:12" x14ac:dyDescent="0.25">
      <c r="A63" s="514"/>
      <c r="B63" s="514"/>
      <c r="C63" s="513" t="s">
        <v>15</v>
      </c>
      <c r="D63" s="513"/>
      <c r="E63" s="85">
        <v>3.0000000000000001E-3</v>
      </c>
      <c r="F63" s="18">
        <v>3.5</v>
      </c>
      <c r="G63" s="19">
        <f t="shared" si="4"/>
        <v>1.0500000000000001E-2</v>
      </c>
      <c r="H63" s="483"/>
      <c r="I63" s="473"/>
      <c r="K63">
        <f t="shared" si="5"/>
        <v>0</v>
      </c>
      <c r="L63" t="s">
        <v>330</v>
      </c>
    </row>
    <row r="64" spans="1:12" x14ac:dyDescent="0.25">
      <c r="A64" s="514"/>
      <c r="B64" s="514"/>
      <c r="C64" s="20" t="s">
        <v>16</v>
      </c>
      <c r="D64" s="21"/>
      <c r="E64" s="85">
        <v>2E-3</v>
      </c>
      <c r="F64" s="22">
        <v>1</v>
      </c>
      <c r="G64" s="19">
        <f t="shared" si="4"/>
        <v>2E-3</v>
      </c>
      <c r="H64" s="483"/>
      <c r="I64" s="473"/>
      <c r="K64">
        <f t="shared" si="5"/>
        <v>0</v>
      </c>
      <c r="L64" t="s">
        <v>331</v>
      </c>
    </row>
    <row r="65" spans="1:11" x14ac:dyDescent="0.25">
      <c r="A65" s="514"/>
      <c r="B65" s="514"/>
      <c r="C65" s="507" t="s">
        <v>17</v>
      </c>
      <c r="D65" s="507"/>
      <c r="E65" s="99">
        <v>1E-3</v>
      </c>
      <c r="F65" s="63">
        <v>10</v>
      </c>
      <c r="G65" s="101">
        <f t="shared" si="4"/>
        <v>0.01</v>
      </c>
      <c r="H65" s="483"/>
      <c r="I65" s="473"/>
      <c r="K65">
        <f t="shared" si="5"/>
        <v>0</v>
      </c>
    </row>
    <row r="66" spans="1:11" ht="15" customHeight="1" x14ac:dyDescent="0.25">
      <c r="A66" s="544" t="s">
        <v>91</v>
      </c>
      <c r="B66" s="544"/>
      <c r="C66" s="487" t="s">
        <v>92</v>
      </c>
      <c r="D66" s="487"/>
      <c r="E66" s="102">
        <v>0.15</v>
      </c>
      <c r="F66" s="103">
        <v>1.39</v>
      </c>
      <c r="G66" s="104">
        <f t="shared" si="4"/>
        <v>0.20849999999999999</v>
      </c>
      <c r="H66" s="548">
        <f>SUM(G66:G70)</f>
        <v>0.28075</v>
      </c>
      <c r="I66" s="525">
        <v>1</v>
      </c>
      <c r="K66">
        <f t="shared" si="5"/>
        <v>0</v>
      </c>
    </row>
    <row r="67" spans="1:11" x14ac:dyDescent="0.25">
      <c r="A67" s="544"/>
      <c r="B67" s="544"/>
      <c r="C67" s="504" t="s">
        <v>15</v>
      </c>
      <c r="D67" s="504"/>
      <c r="E67" s="45">
        <v>3.0000000000000001E-3</v>
      </c>
      <c r="F67" s="27">
        <v>3.5</v>
      </c>
      <c r="G67" s="28">
        <f t="shared" si="4"/>
        <v>1.0500000000000001E-2</v>
      </c>
      <c r="H67" s="548"/>
      <c r="I67" s="525"/>
      <c r="K67">
        <f t="shared" si="5"/>
        <v>0</v>
      </c>
    </row>
    <row r="68" spans="1:11" x14ac:dyDescent="0.25">
      <c r="A68" s="544"/>
      <c r="B68" s="544"/>
      <c r="C68" s="29" t="s">
        <v>16</v>
      </c>
      <c r="D68" s="30"/>
      <c r="E68" s="45">
        <v>2E-3</v>
      </c>
      <c r="F68" s="31">
        <v>1</v>
      </c>
      <c r="G68" s="28">
        <f t="shared" si="4"/>
        <v>2E-3</v>
      </c>
      <c r="H68" s="548"/>
      <c r="I68" s="525"/>
      <c r="K68">
        <f t="shared" si="5"/>
        <v>0.28075</v>
      </c>
    </row>
    <row r="69" spans="1:11" x14ac:dyDescent="0.25">
      <c r="A69" s="544"/>
      <c r="B69" s="544"/>
      <c r="C69" s="504" t="s">
        <v>17</v>
      </c>
      <c r="D69" s="504"/>
      <c r="E69" s="45">
        <v>1E-3</v>
      </c>
      <c r="F69" s="27">
        <v>10</v>
      </c>
      <c r="G69" s="28">
        <f t="shared" si="4"/>
        <v>0.01</v>
      </c>
      <c r="H69" s="548"/>
      <c r="I69" s="525"/>
      <c r="K69">
        <f t="shared" si="5"/>
        <v>0</v>
      </c>
    </row>
    <row r="70" spans="1:11" x14ac:dyDescent="0.25">
      <c r="A70" s="544"/>
      <c r="B70" s="544"/>
      <c r="C70" s="487" t="s">
        <v>37</v>
      </c>
      <c r="D70" s="487"/>
      <c r="E70" s="45">
        <v>5.0000000000000001E-3</v>
      </c>
      <c r="F70" s="98">
        <v>9.9499999999999993</v>
      </c>
      <c r="G70" s="28">
        <f t="shared" si="4"/>
        <v>4.9749999999999996E-2</v>
      </c>
      <c r="H70" s="548"/>
      <c r="I70" s="525"/>
      <c r="K70">
        <f t="shared" si="5"/>
        <v>0</v>
      </c>
    </row>
    <row r="71" spans="1:11" ht="15" customHeight="1" x14ac:dyDescent="0.25">
      <c r="A71" s="538" t="s">
        <v>93</v>
      </c>
      <c r="B71" s="538"/>
      <c r="C71" s="549" t="s">
        <v>94</v>
      </c>
      <c r="D71" s="549"/>
      <c r="E71" s="42">
        <v>0.15</v>
      </c>
      <c r="F71" s="105">
        <v>0.8</v>
      </c>
      <c r="G71" s="25">
        <f t="shared" si="4"/>
        <v>0.12</v>
      </c>
      <c r="H71" s="550">
        <f>SUM(G71:G75)</f>
        <v>0.15760000000000002</v>
      </c>
      <c r="I71" s="473">
        <v>1</v>
      </c>
      <c r="K71">
        <f t="shared" si="5"/>
        <v>0</v>
      </c>
    </row>
    <row r="72" spans="1:11" x14ac:dyDescent="0.25">
      <c r="A72" s="538"/>
      <c r="B72" s="538"/>
      <c r="C72" s="504" t="s">
        <v>15</v>
      </c>
      <c r="D72" s="504"/>
      <c r="E72" s="45">
        <v>3.0000000000000001E-3</v>
      </c>
      <c r="F72" s="27">
        <v>3.5</v>
      </c>
      <c r="G72" s="28">
        <f t="shared" si="4"/>
        <v>1.0500000000000001E-2</v>
      </c>
      <c r="H72" s="550"/>
      <c r="I72" s="473"/>
      <c r="K72">
        <f t="shared" si="5"/>
        <v>0</v>
      </c>
    </row>
    <row r="73" spans="1:11" x14ac:dyDescent="0.25">
      <c r="A73" s="538"/>
      <c r="B73" s="538"/>
      <c r="C73" s="29" t="s">
        <v>16</v>
      </c>
      <c r="D73" s="30"/>
      <c r="E73" s="45">
        <v>2E-3</v>
      </c>
      <c r="F73" s="31">
        <v>1</v>
      </c>
      <c r="G73" s="28">
        <f t="shared" si="4"/>
        <v>2E-3</v>
      </c>
      <c r="H73" s="550"/>
      <c r="I73" s="473"/>
      <c r="K73">
        <f t="shared" si="5"/>
        <v>0.15760000000000002</v>
      </c>
    </row>
    <row r="74" spans="1:11" x14ac:dyDescent="0.25">
      <c r="A74" s="538"/>
      <c r="B74" s="538"/>
      <c r="C74" s="551" t="s">
        <v>17</v>
      </c>
      <c r="D74" s="551"/>
      <c r="E74" s="45">
        <v>1E-3</v>
      </c>
      <c r="F74" s="27">
        <v>10</v>
      </c>
      <c r="G74" s="28">
        <f t="shared" si="4"/>
        <v>0.01</v>
      </c>
      <c r="H74" s="550"/>
      <c r="I74" s="473"/>
      <c r="K74">
        <f t="shared" si="5"/>
        <v>0</v>
      </c>
    </row>
    <row r="75" spans="1:11" x14ac:dyDescent="0.25">
      <c r="A75" s="538"/>
      <c r="B75" s="538"/>
      <c r="C75" s="552" t="s">
        <v>95</v>
      </c>
      <c r="D75" s="552"/>
      <c r="E75" s="106">
        <v>5.0000000000000001E-3</v>
      </c>
      <c r="F75" s="107">
        <v>3.02</v>
      </c>
      <c r="G75" s="108">
        <f t="shared" si="4"/>
        <v>1.5100000000000001E-2</v>
      </c>
      <c r="H75" s="550"/>
      <c r="I75" s="473"/>
      <c r="K75">
        <f t="shared" si="5"/>
        <v>0</v>
      </c>
    </row>
    <row r="76" spans="1:11" ht="15" customHeight="1" x14ac:dyDescent="0.25">
      <c r="A76" s="514" t="s">
        <v>96</v>
      </c>
      <c r="B76" s="514"/>
      <c r="C76" s="539" t="s">
        <v>88</v>
      </c>
      <c r="D76" s="539"/>
      <c r="E76" s="94">
        <v>0.15</v>
      </c>
      <c r="F76" s="96">
        <v>2</v>
      </c>
      <c r="G76" s="15">
        <f t="shared" si="4"/>
        <v>0.3</v>
      </c>
      <c r="H76" s="483">
        <f>SUM(G76:G80)</f>
        <v>0.33760000000000001</v>
      </c>
      <c r="I76" s="473">
        <v>1</v>
      </c>
      <c r="K76">
        <f t="shared" si="5"/>
        <v>0</v>
      </c>
    </row>
    <row r="77" spans="1:11" x14ac:dyDescent="0.25">
      <c r="A77" s="514"/>
      <c r="B77" s="514"/>
      <c r="C77" s="513" t="s">
        <v>15</v>
      </c>
      <c r="D77" s="513"/>
      <c r="E77" s="85">
        <v>3.0000000000000001E-3</v>
      </c>
      <c r="F77" s="18">
        <v>3.5</v>
      </c>
      <c r="G77" s="19">
        <f t="shared" si="4"/>
        <v>1.0500000000000001E-2</v>
      </c>
      <c r="H77" s="483"/>
      <c r="I77" s="473"/>
      <c r="K77">
        <f t="shared" si="5"/>
        <v>0</v>
      </c>
    </row>
    <row r="78" spans="1:11" x14ac:dyDescent="0.25">
      <c r="A78" s="514"/>
      <c r="B78" s="514"/>
      <c r="C78" s="20" t="s">
        <v>16</v>
      </c>
      <c r="D78" s="21"/>
      <c r="E78" s="85">
        <v>2E-3</v>
      </c>
      <c r="F78" s="22">
        <v>1</v>
      </c>
      <c r="G78" s="19">
        <f t="shared" si="4"/>
        <v>2E-3</v>
      </c>
      <c r="H78" s="483"/>
      <c r="I78" s="473"/>
      <c r="K78">
        <f t="shared" si="5"/>
        <v>0.33760000000000001</v>
      </c>
    </row>
    <row r="79" spans="1:11" x14ac:dyDescent="0.25">
      <c r="A79" s="514"/>
      <c r="B79" s="514"/>
      <c r="C79" s="513" t="s">
        <v>17</v>
      </c>
      <c r="D79" s="513"/>
      <c r="E79" s="85">
        <v>1E-3</v>
      </c>
      <c r="F79" s="18">
        <v>10</v>
      </c>
      <c r="G79" s="19">
        <f t="shared" si="4"/>
        <v>0.01</v>
      </c>
      <c r="H79" s="483"/>
      <c r="I79" s="473"/>
      <c r="K79">
        <f t="shared" si="5"/>
        <v>0</v>
      </c>
    </row>
    <row r="80" spans="1:11" x14ac:dyDescent="0.25">
      <c r="A80" s="514"/>
      <c r="B80" s="514"/>
      <c r="C80" s="547" t="s">
        <v>95</v>
      </c>
      <c r="D80" s="547"/>
      <c r="E80" s="99">
        <v>5.0000000000000001E-3</v>
      </c>
      <c r="F80" s="100">
        <v>3.02</v>
      </c>
      <c r="G80" s="101">
        <f t="shared" si="4"/>
        <v>1.5100000000000001E-2</v>
      </c>
      <c r="H80" s="483"/>
      <c r="I80" s="473"/>
      <c r="K80">
        <f t="shared" si="5"/>
        <v>0</v>
      </c>
    </row>
    <row r="81" spans="1:11" ht="15" customHeight="1" x14ac:dyDescent="0.25">
      <c r="A81" s="544" t="s">
        <v>97</v>
      </c>
      <c r="B81" s="544"/>
      <c r="C81" s="487" t="s">
        <v>90</v>
      </c>
      <c r="D81" s="487"/>
      <c r="E81" s="102">
        <v>0.15</v>
      </c>
      <c r="F81" s="103">
        <v>1.04</v>
      </c>
      <c r="G81" s="104">
        <f t="shared" si="4"/>
        <v>0.156</v>
      </c>
      <c r="H81" s="543">
        <f>SUM(G81:G88)</f>
        <v>0.27315000000000006</v>
      </c>
      <c r="I81" s="525">
        <v>1</v>
      </c>
      <c r="K81">
        <f t="shared" si="5"/>
        <v>0</v>
      </c>
    </row>
    <row r="82" spans="1:11" x14ac:dyDescent="0.25">
      <c r="A82" s="544"/>
      <c r="B82" s="544"/>
      <c r="C82" s="513" t="s">
        <v>98</v>
      </c>
      <c r="D82" s="513"/>
      <c r="E82" s="85">
        <v>5.0000000000000001E-3</v>
      </c>
      <c r="F82" s="97">
        <v>5</v>
      </c>
      <c r="G82" s="19">
        <f t="shared" si="4"/>
        <v>2.5000000000000001E-2</v>
      </c>
      <c r="H82" s="543"/>
      <c r="I82" s="525"/>
      <c r="K82">
        <f t="shared" si="5"/>
        <v>0</v>
      </c>
    </row>
    <row r="83" spans="1:11" x14ac:dyDescent="0.25">
      <c r="A83" s="544"/>
      <c r="B83" s="544"/>
      <c r="C83" s="513" t="s">
        <v>68</v>
      </c>
      <c r="D83" s="513"/>
      <c r="E83" s="85">
        <v>2E-3</v>
      </c>
      <c r="F83" s="97">
        <v>6.5</v>
      </c>
      <c r="G83" s="19">
        <f t="shared" si="4"/>
        <v>1.3000000000000001E-2</v>
      </c>
      <c r="H83" s="543"/>
      <c r="I83" s="525"/>
      <c r="K83">
        <f t="shared" si="5"/>
        <v>0.27315000000000006</v>
      </c>
    </row>
    <row r="84" spans="1:11" x14ac:dyDescent="0.25">
      <c r="A84" s="544"/>
      <c r="B84" s="544"/>
      <c r="C84" s="513" t="s">
        <v>15</v>
      </c>
      <c r="D84" s="513"/>
      <c r="E84" s="85">
        <v>3.0000000000000001E-3</v>
      </c>
      <c r="F84" s="18">
        <v>3.5</v>
      </c>
      <c r="G84" s="19">
        <f t="shared" si="4"/>
        <v>1.0500000000000001E-2</v>
      </c>
      <c r="H84" s="543"/>
      <c r="I84" s="525"/>
      <c r="K84">
        <f t="shared" si="5"/>
        <v>0</v>
      </c>
    </row>
    <row r="85" spans="1:11" x14ac:dyDescent="0.25">
      <c r="A85" s="544"/>
      <c r="B85" s="544"/>
      <c r="C85" s="20" t="s">
        <v>16</v>
      </c>
      <c r="D85" s="21"/>
      <c r="E85" s="85">
        <v>2E-3</v>
      </c>
      <c r="F85" s="22">
        <v>1</v>
      </c>
      <c r="G85" s="19">
        <f t="shared" si="4"/>
        <v>2E-3</v>
      </c>
      <c r="H85" s="543"/>
      <c r="I85" s="525"/>
      <c r="K85">
        <f t="shared" si="5"/>
        <v>0</v>
      </c>
    </row>
    <row r="86" spans="1:11" x14ac:dyDescent="0.25">
      <c r="A86" s="544"/>
      <c r="B86" s="544"/>
      <c r="C86" s="513" t="s">
        <v>17</v>
      </c>
      <c r="D86" s="513"/>
      <c r="E86" s="85">
        <v>1E-3</v>
      </c>
      <c r="F86" s="18">
        <v>10</v>
      </c>
      <c r="G86" s="19">
        <f t="shared" si="4"/>
        <v>0.01</v>
      </c>
      <c r="H86" s="543"/>
      <c r="I86" s="525"/>
      <c r="K86">
        <f t="shared" si="5"/>
        <v>0</v>
      </c>
    </row>
    <row r="87" spans="1:11" x14ac:dyDescent="0.25">
      <c r="A87" s="544"/>
      <c r="B87" s="544"/>
      <c r="C87" s="541" t="s">
        <v>37</v>
      </c>
      <c r="D87" s="541"/>
      <c r="E87" s="85">
        <v>5.0000000000000001E-3</v>
      </c>
      <c r="F87" s="97">
        <v>9.9499999999999993</v>
      </c>
      <c r="G87" s="19">
        <f t="shared" si="4"/>
        <v>4.9749999999999996E-2</v>
      </c>
      <c r="H87" s="543"/>
      <c r="I87" s="525"/>
      <c r="K87">
        <f t="shared" si="5"/>
        <v>0</v>
      </c>
    </row>
    <row r="88" spans="1:11" x14ac:dyDescent="0.25">
      <c r="A88" s="544"/>
      <c r="B88" s="544"/>
      <c r="C88" s="513" t="s">
        <v>99</v>
      </c>
      <c r="D88" s="513"/>
      <c r="E88" s="85">
        <v>5.0000000000000001E-3</v>
      </c>
      <c r="F88" s="97">
        <v>1.38</v>
      </c>
      <c r="G88" s="19">
        <f t="shared" si="4"/>
        <v>6.8999999999999999E-3</v>
      </c>
      <c r="H88" s="543"/>
      <c r="I88" s="525"/>
      <c r="K88">
        <f t="shared" si="5"/>
        <v>0</v>
      </c>
    </row>
    <row r="89" spans="1:11" ht="15" customHeight="1" x14ac:dyDescent="0.25">
      <c r="A89" s="538" t="s">
        <v>100</v>
      </c>
      <c r="B89" s="538"/>
      <c r="C89" s="539" t="s">
        <v>101</v>
      </c>
      <c r="D89" s="539"/>
      <c r="E89" s="94">
        <v>0.08</v>
      </c>
      <c r="F89" s="96">
        <v>1.94</v>
      </c>
      <c r="G89" s="15">
        <f t="shared" si="4"/>
        <v>0.1552</v>
      </c>
      <c r="H89" s="480">
        <f>SUM(G89:G94)</f>
        <v>0.49385000000000007</v>
      </c>
      <c r="I89" s="478">
        <v>1</v>
      </c>
      <c r="K89">
        <f t="shared" si="5"/>
        <v>0</v>
      </c>
    </row>
    <row r="90" spans="1:11" x14ac:dyDescent="0.25">
      <c r="A90" s="538"/>
      <c r="B90" s="538"/>
      <c r="C90" s="513" t="s">
        <v>37</v>
      </c>
      <c r="D90" s="513"/>
      <c r="E90" s="85">
        <v>5.0000000000000001E-3</v>
      </c>
      <c r="F90" s="97">
        <v>9.9499999999999993</v>
      </c>
      <c r="G90" s="19">
        <f t="shared" si="4"/>
        <v>4.9749999999999996E-2</v>
      </c>
      <c r="H90" s="480"/>
      <c r="I90" s="478"/>
      <c r="K90">
        <f t="shared" si="5"/>
        <v>0</v>
      </c>
    </row>
    <row r="91" spans="1:11" x14ac:dyDescent="0.25">
      <c r="A91" s="538"/>
      <c r="B91" s="538"/>
      <c r="C91" s="513" t="s">
        <v>102</v>
      </c>
      <c r="D91" s="513"/>
      <c r="E91" s="85">
        <v>0.08</v>
      </c>
      <c r="F91" s="97">
        <v>3.33</v>
      </c>
      <c r="G91" s="19">
        <f t="shared" si="4"/>
        <v>0.26640000000000003</v>
      </c>
      <c r="H91" s="480"/>
      <c r="I91" s="478"/>
      <c r="K91">
        <f t="shared" si="5"/>
        <v>0.49385000000000007</v>
      </c>
    </row>
    <row r="92" spans="1:11" x14ac:dyDescent="0.25">
      <c r="A92" s="538"/>
      <c r="B92" s="538"/>
      <c r="C92" s="513" t="s">
        <v>15</v>
      </c>
      <c r="D92" s="513"/>
      <c r="E92" s="85">
        <v>3.0000000000000001E-3</v>
      </c>
      <c r="F92" s="18">
        <v>3.5</v>
      </c>
      <c r="G92" s="19">
        <f t="shared" si="4"/>
        <v>1.0500000000000001E-2</v>
      </c>
      <c r="H92" s="480"/>
      <c r="I92" s="478"/>
      <c r="K92">
        <f t="shared" si="5"/>
        <v>0</v>
      </c>
    </row>
    <row r="93" spans="1:11" x14ac:dyDescent="0.25">
      <c r="A93" s="538"/>
      <c r="B93" s="538"/>
      <c r="C93" s="20" t="s">
        <v>16</v>
      </c>
      <c r="D93" s="21"/>
      <c r="E93" s="85">
        <v>2E-3</v>
      </c>
      <c r="F93" s="22">
        <v>1</v>
      </c>
      <c r="G93" s="19">
        <f t="shared" si="4"/>
        <v>2E-3</v>
      </c>
      <c r="H93" s="480"/>
      <c r="I93" s="478"/>
      <c r="K93">
        <f t="shared" si="5"/>
        <v>0</v>
      </c>
    </row>
    <row r="94" spans="1:11" x14ac:dyDescent="0.25">
      <c r="A94" s="538"/>
      <c r="B94" s="538"/>
      <c r="C94" s="507" t="s">
        <v>17</v>
      </c>
      <c r="D94" s="507"/>
      <c r="E94" s="85">
        <v>1E-3</v>
      </c>
      <c r="F94" s="18">
        <v>10</v>
      </c>
      <c r="G94" s="19">
        <f t="shared" si="4"/>
        <v>0.01</v>
      </c>
      <c r="H94" s="480"/>
      <c r="I94" s="478"/>
      <c r="K94">
        <f t="shared" si="5"/>
        <v>0</v>
      </c>
    </row>
    <row r="95" spans="1:11" ht="15" customHeight="1" x14ac:dyDescent="0.25">
      <c r="A95" s="514" t="s">
        <v>103</v>
      </c>
      <c r="B95" s="514"/>
      <c r="C95" s="539" t="s">
        <v>88</v>
      </c>
      <c r="D95" s="539"/>
      <c r="E95" s="94">
        <v>0.15</v>
      </c>
      <c r="F95" s="96">
        <v>2</v>
      </c>
      <c r="G95" s="15">
        <f t="shared" si="4"/>
        <v>0.3</v>
      </c>
      <c r="H95" s="483">
        <f>SUM(G95:G98)</f>
        <v>0.32250000000000001</v>
      </c>
      <c r="I95" s="473">
        <v>1</v>
      </c>
      <c r="K95">
        <f t="shared" si="5"/>
        <v>0</v>
      </c>
    </row>
    <row r="96" spans="1:11" x14ac:dyDescent="0.25">
      <c r="A96" s="514"/>
      <c r="B96" s="514"/>
      <c r="C96" s="513" t="s">
        <v>15</v>
      </c>
      <c r="D96" s="513"/>
      <c r="E96" s="85">
        <v>3.0000000000000001E-3</v>
      </c>
      <c r="F96" s="18">
        <v>3.5</v>
      </c>
      <c r="G96" s="19">
        <f t="shared" si="4"/>
        <v>1.0500000000000001E-2</v>
      </c>
      <c r="H96" s="483"/>
      <c r="I96" s="473"/>
      <c r="K96">
        <f t="shared" si="5"/>
        <v>0</v>
      </c>
    </row>
    <row r="97" spans="1:11" x14ac:dyDescent="0.25">
      <c r="A97" s="514"/>
      <c r="B97" s="514"/>
      <c r="C97" s="20" t="s">
        <v>16</v>
      </c>
      <c r="D97" s="21"/>
      <c r="E97" s="85">
        <v>2E-3</v>
      </c>
      <c r="F97" s="22">
        <v>1</v>
      </c>
      <c r="G97" s="19">
        <f t="shared" si="4"/>
        <v>2E-3</v>
      </c>
      <c r="H97" s="483"/>
      <c r="I97" s="473"/>
      <c r="K97">
        <f t="shared" si="5"/>
        <v>0.32250000000000001</v>
      </c>
    </row>
    <row r="98" spans="1:11" x14ac:dyDescent="0.25">
      <c r="A98" s="514"/>
      <c r="B98" s="514"/>
      <c r="C98" s="507" t="s">
        <v>17</v>
      </c>
      <c r="D98" s="507"/>
      <c r="E98" s="99">
        <v>1E-3</v>
      </c>
      <c r="F98" s="63">
        <v>10</v>
      </c>
      <c r="G98" s="101">
        <f t="shared" si="4"/>
        <v>0.01</v>
      </c>
      <c r="H98" s="483"/>
      <c r="I98" s="473"/>
      <c r="K98">
        <f t="shared" si="5"/>
        <v>0</v>
      </c>
    </row>
    <row r="99" spans="1:11" x14ac:dyDescent="0.25">
      <c r="A99" s="109"/>
      <c r="B99" s="110"/>
      <c r="C99" s="40"/>
      <c r="D99" s="40"/>
      <c r="E99" s="111"/>
      <c r="F99" s="22"/>
      <c r="G99" s="112"/>
      <c r="H99" s="113"/>
      <c r="I99" s="110"/>
      <c r="K99">
        <f t="shared" si="5"/>
        <v>0</v>
      </c>
    </row>
    <row r="100" spans="1:11" x14ac:dyDescent="0.25">
      <c r="A100" s="509" t="s">
        <v>1</v>
      </c>
      <c r="B100" s="509"/>
      <c r="C100" s="510" t="s">
        <v>2</v>
      </c>
      <c r="D100" s="510"/>
      <c r="E100" s="75" t="s">
        <v>3</v>
      </c>
      <c r="F100" s="76" t="s">
        <v>4</v>
      </c>
      <c r="G100" s="521" t="s">
        <v>5</v>
      </c>
      <c r="H100" s="77" t="s">
        <v>6</v>
      </c>
      <c r="I100" s="8" t="s">
        <v>7</v>
      </c>
      <c r="K100">
        <f t="shared" si="5"/>
        <v>0</v>
      </c>
    </row>
    <row r="101" spans="1:11" x14ac:dyDescent="0.25">
      <c r="A101" s="511" t="s">
        <v>8</v>
      </c>
      <c r="B101" s="511"/>
      <c r="C101" s="510"/>
      <c r="D101" s="510"/>
      <c r="E101" s="78" t="s">
        <v>9</v>
      </c>
      <c r="F101" s="79" t="s">
        <v>10</v>
      </c>
      <c r="G101" s="521"/>
      <c r="H101" s="80" t="s">
        <v>1</v>
      </c>
      <c r="I101" s="12" t="s">
        <v>11</v>
      </c>
      <c r="K101">
        <f t="shared" si="5"/>
        <v>0</v>
      </c>
    </row>
    <row r="102" spans="1:11" ht="15" customHeight="1" x14ac:dyDescent="0.25">
      <c r="A102" s="514" t="s">
        <v>104</v>
      </c>
      <c r="B102" s="514"/>
      <c r="C102" s="541" t="s">
        <v>105</v>
      </c>
      <c r="D102" s="541"/>
      <c r="E102" s="114">
        <v>0.15</v>
      </c>
      <c r="F102" s="95">
        <v>3</v>
      </c>
      <c r="G102" s="115">
        <f t="shared" ref="G102:G138" si="6">(E102*F102)</f>
        <v>0.44999999999999996</v>
      </c>
      <c r="H102" s="545">
        <f>SUM(G102:G106)</f>
        <v>0.52224999999999999</v>
      </c>
      <c r="I102" s="462">
        <v>1</v>
      </c>
      <c r="K102">
        <v>0</v>
      </c>
    </row>
    <row r="103" spans="1:11" x14ac:dyDescent="0.25">
      <c r="A103" s="514"/>
      <c r="B103" s="514"/>
      <c r="C103" s="513" t="s">
        <v>15</v>
      </c>
      <c r="D103" s="513"/>
      <c r="E103" s="85">
        <v>3.0000000000000001E-3</v>
      </c>
      <c r="F103" s="18">
        <v>3.5</v>
      </c>
      <c r="G103" s="19">
        <f t="shared" si="6"/>
        <v>1.0500000000000001E-2</v>
      </c>
      <c r="H103" s="545"/>
      <c r="I103" s="462"/>
      <c r="K103">
        <v>0</v>
      </c>
    </row>
    <row r="104" spans="1:11" x14ac:dyDescent="0.25">
      <c r="A104" s="514"/>
      <c r="B104" s="514"/>
      <c r="C104" s="20" t="s">
        <v>16</v>
      </c>
      <c r="D104" s="21"/>
      <c r="E104" s="85">
        <v>2E-3</v>
      </c>
      <c r="F104" s="22">
        <v>1</v>
      </c>
      <c r="G104" s="19">
        <f t="shared" si="6"/>
        <v>2E-3</v>
      </c>
      <c r="H104" s="545"/>
      <c r="I104" s="462"/>
      <c r="K104">
        <f t="shared" ref="K104:K143" si="7">H102*I102</f>
        <v>0.52224999999999999</v>
      </c>
    </row>
    <row r="105" spans="1:11" x14ac:dyDescent="0.25">
      <c r="A105" s="514"/>
      <c r="B105" s="514"/>
      <c r="C105" s="546" t="s">
        <v>17</v>
      </c>
      <c r="D105" s="546"/>
      <c r="E105" s="85">
        <v>1E-3</v>
      </c>
      <c r="F105" s="18">
        <v>10</v>
      </c>
      <c r="G105" s="19">
        <f t="shared" si="6"/>
        <v>0.01</v>
      </c>
      <c r="H105" s="545"/>
      <c r="I105" s="462"/>
      <c r="K105">
        <f t="shared" si="7"/>
        <v>0</v>
      </c>
    </row>
    <row r="106" spans="1:11" x14ac:dyDescent="0.25">
      <c r="A106" s="514"/>
      <c r="B106" s="514"/>
      <c r="C106" s="547" t="s">
        <v>37</v>
      </c>
      <c r="D106" s="547"/>
      <c r="E106" s="99">
        <v>5.0000000000000001E-3</v>
      </c>
      <c r="F106" s="100">
        <v>9.9499999999999993</v>
      </c>
      <c r="G106" s="101">
        <f t="shared" si="6"/>
        <v>4.9749999999999996E-2</v>
      </c>
      <c r="H106" s="545"/>
      <c r="I106" s="462"/>
      <c r="K106">
        <f t="shared" si="7"/>
        <v>0</v>
      </c>
    </row>
    <row r="107" spans="1:11" x14ac:dyDescent="0.25">
      <c r="A107" s="542"/>
      <c r="B107" s="542"/>
      <c r="C107" s="117" t="s">
        <v>106</v>
      </c>
      <c r="D107" s="118"/>
      <c r="E107" s="114">
        <v>0.15</v>
      </c>
      <c r="F107" s="95">
        <v>3</v>
      </c>
      <c r="G107" s="115">
        <f t="shared" si="6"/>
        <v>0.44999999999999996</v>
      </c>
      <c r="H107" s="543">
        <f>SUM(G107:G111)</f>
        <v>0.52224999999999999</v>
      </c>
      <c r="I107" s="525">
        <v>1</v>
      </c>
      <c r="K107">
        <f t="shared" si="7"/>
        <v>0</v>
      </c>
    </row>
    <row r="108" spans="1:11" x14ac:dyDescent="0.25">
      <c r="A108" s="116"/>
      <c r="B108" s="119"/>
      <c r="C108" s="513" t="s">
        <v>37</v>
      </c>
      <c r="D108" s="513"/>
      <c r="E108" s="85">
        <v>5.0000000000000001E-3</v>
      </c>
      <c r="F108" s="97">
        <v>9.9499999999999993</v>
      </c>
      <c r="G108" s="19">
        <f t="shared" si="6"/>
        <v>4.9749999999999996E-2</v>
      </c>
      <c r="H108" s="543"/>
      <c r="I108" s="525"/>
      <c r="K108">
        <f t="shared" si="7"/>
        <v>0</v>
      </c>
    </row>
    <row r="109" spans="1:11" x14ac:dyDescent="0.25">
      <c r="A109" s="116"/>
      <c r="B109" s="119"/>
      <c r="C109" s="513" t="s">
        <v>15</v>
      </c>
      <c r="D109" s="513"/>
      <c r="E109" s="85">
        <v>3.0000000000000001E-3</v>
      </c>
      <c r="F109" s="18">
        <v>3.5</v>
      </c>
      <c r="G109" s="19">
        <f t="shared" si="6"/>
        <v>1.0500000000000001E-2</v>
      </c>
      <c r="H109" s="543"/>
      <c r="I109" s="525"/>
      <c r="K109">
        <f t="shared" si="7"/>
        <v>0.52224999999999999</v>
      </c>
    </row>
    <row r="110" spans="1:11" ht="15" customHeight="1" x14ac:dyDescent="0.25">
      <c r="A110" s="544" t="s">
        <v>107</v>
      </c>
      <c r="B110" s="544"/>
      <c r="C110" s="20" t="s">
        <v>16</v>
      </c>
      <c r="D110" s="21"/>
      <c r="E110" s="85">
        <v>2E-3</v>
      </c>
      <c r="F110" s="22">
        <v>1</v>
      </c>
      <c r="G110" s="19">
        <f t="shared" si="6"/>
        <v>2E-3</v>
      </c>
      <c r="H110" s="543"/>
      <c r="I110" s="525"/>
      <c r="K110">
        <f t="shared" si="7"/>
        <v>0</v>
      </c>
    </row>
    <row r="111" spans="1:11" x14ac:dyDescent="0.25">
      <c r="A111" s="544"/>
      <c r="B111" s="544"/>
      <c r="C111" s="507" t="s">
        <v>17</v>
      </c>
      <c r="D111" s="507"/>
      <c r="E111" s="85">
        <v>1E-3</v>
      </c>
      <c r="F111" s="18">
        <v>10</v>
      </c>
      <c r="G111" s="19">
        <f t="shared" si="6"/>
        <v>0.01</v>
      </c>
      <c r="H111" s="543"/>
      <c r="I111" s="525"/>
      <c r="K111">
        <f t="shared" si="7"/>
        <v>0</v>
      </c>
    </row>
    <row r="112" spans="1:11" ht="15" customHeight="1" x14ac:dyDescent="0.25">
      <c r="A112" s="538" t="s">
        <v>108</v>
      </c>
      <c r="B112" s="538"/>
      <c r="C112" s="539" t="s">
        <v>88</v>
      </c>
      <c r="D112" s="539"/>
      <c r="E112" s="94">
        <v>0.1</v>
      </c>
      <c r="F112" s="96">
        <v>2</v>
      </c>
      <c r="G112" s="15">
        <f t="shared" si="6"/>
        <v>0.2</v>
      </c>
      <c r="H112" s="480">
        <f>SUM(G112:G116)</f>
        <v>0.36000000000000004</v>
      </c>
      <c r="I112" s="478">
        <v>1</v>
      </c>
      <c r="K112">
        <f t="shared" si="7"/>
        <v>0</v>
      </c>
    </row>
    <row r="113" spans="1:11" x14ac:dyDescent="0.25">
      <c r="A113" s="538"/>
      <c r="B113" s="538"/>
      <c r="C113" s="513" t="s">
        <v>89</v>
      </c>
      <c r="D113" s="513"/>
      <c r="E113" s="85">
        <v>0.05</v>
      </c>
      <c r="F113" s="97">
        <v>2.75</v>
      </c>
      <c r="G113" s="19">
        <f t="shared" si="6"/>
        <v>0.13750000000000001</v>
      </c>
      <c r="H113" s="480"/>
      <c r="I113" s="478"/>
      <c r="K113">
        <f t="shared" si="7"/>
        <v>0</v>
      </c>
    </row>
    <row r="114" spans="1:11" x14ac:dyDescent="0.25">
      <c r="A114" s="538"/>
      <c r="B114" s="538"/>
      <c r="C114" s="513" t="s">
        <v>15</v>
      </c>
      <c r="D114" s="513"/>
      <c r="E114" s="85">
        <v>3.0000000000000001E-3</v>
      </c>
      <c r="F114" s="18">
        <v>3.5</v>
      </c>
      <c r="G114" s="19">
        <f t="shared" si="6"/>
        <v>1.0500000000000001E-2</v>
      </c>
      <c r="H114" s="480"/>
      <c r="I114" s="478"/>
      <c r="K114">
        <f t="shared" si="7"/>
        <v>0.36000000000000004</v>
      </c>
    </row>
    <row r="115" spans="1:11" x14ac:dyDescent="0.25">
      <c r="A115" s="538"/>
      <c r="B115" s="538"/>
      <c r="C115" s="20" t="s">
        <v>16</v>
      </c>
      <c r="D115" s="21"/>
      <c r="E115" s="85">
        <v>2E-3</v>
      </c>
      <c r="F115" s="22">
        <v>1</v>
      </c>
      <c r="G115" s="19">
        <f t="shared" si="6"/>
        <v>2E-3</v>
      </c>
      <c r="H115" s="480"/>
      <c r="I115" s="478"/>
      <c r="K115">
        <f t="shared" si="7"/>
        <v>0</v>
      </c>
    </row>
    <row r="116" spans="1:11" x14ac:dyDescent="0.25">
      <c r="A116" s="538"/>
      <c r="B116" s="538"/>
      <c r="C116" s="507" t="s">
        <v>17</v>
      </c>
      <c r="D116" s="507"/>
      <c r="E116" s="85">
        <v>1E-3</v>
      </c>
      <c r="F116" s="18">
        <v>10</v>
      </c>
      <c r="G116" s="19">
        <f t="shared" si="6"/>
        <v>0.01</v>
      </c>
      <c r="H116" s="480"/>
      <c r="I116" s="478"/>
      <c r="K116">
        <f t="shared" si="7"/>
        <v>0</v>
      </c>
    </row>
    <row r="117" spans="1:11" ht="15" customHeight="1" thickBot="1" x14ac:dyDescent="0.3">
      <c r="A117" s="514" t="s">
        <v>109</v>
      </c>
      <c r="B117" s="514"/>
      <c r="C117" s="539" t="s">
        <v>94</v>
      </c>
      <c r="D117" s="539"/>
      <c r="E117" s="94">
        <v>0.15</v>
      </c>
      <c r="F117" s="96">
        <v>0.8</v>
      </c>
      <c r="G117" s="15">
        <f t="shared" si="6"/>
        <v>0.12</v>
      </c>
      <c r="H117" s="483">
        <f>SUM(G117:G122)</f>
        <v>0.19275</v>
      </c>
      <c r="I117" s="473">
        <v>1</v>
      </c>
      <c r="K117">
        <f t="shared" si="7"/>
        <v>0</v>
      </c>
    </row>
    <row r="118" spans="1:11" ht="15" customHeight="1" thickBot="1" x14ac:dyDescent="0.3">
      <c r="A118" s="514"/>
      <c r="B118" s="514"/>
      <c r="C118" s="484" t="s">
        <v>332</v>
      </c>
      <c r="D118" s="485"/>
      <c r="E118" s="409">
        <v>0.05</v>
      </c>
      <c r="F118" s="95">
        <v>0.01</v>
      </c>
      <c r="G118" s="115">
        <f t="shared" si="6"/>
        <v>5.0000000000000001E-4</v>
      </c>
      <c r="H118" s="483"/>
      <c r="I118" s="473"/>
    </row>
    <row r="119" spans="1:11" ht="15.75" thickBot="1" x14ac:dyDescent="0.3">
      <c r="A119" s="514"/>
      <c r="B119" s="514"/>
      <c r="C119" s="513" t="s">
        <v>37</v>
      </c>
      <c r="D119" s="513"/>
      <c r="E119" s="85">
        <v>5.0000000000000001E-3</v>
      </c>
      <c r="F119" s="97">
        <v>9.9499999999999993</v>
      </c>
      <c r="G119" s="19">
        <f t="shared" si="6"/>
        <v>4.9749999999999996E-2</v>
      </c>
      <c r="H119" s="483"/>
      <c r="I119" s="473"/>
      <c r="K119">
        <f>H116*I116</f>
        <v>0</v>
      </c>
    </row>
    <row r="120" spans="1:11" x14ac:dyDescent="0.25">
      <c r="A120" s="514"/>
      <c r="B120" s="514"/>
      <c r="C120" s="541" t="s">
        <v>15</v>
      </c>
      <c r="D120" s="541"/>
      <c r="E120" s="114">
        <v>3.0000000000000001E-3</v>
      </c>
      <c r="F120" s="65">
        <v>3.5</v>
      </c>
      <c r="G120" s="115">
        <f t="shared" si="6"/>
        <v>1.0500000000000001E-2</v>
      </c>
      <c r="H120" s="483"/>
      <c r="I120" s="473"/>
      <c r="K120">
        <f>H117*I117</f>
        <v>0.19275</v>
      </c>
    </row>
    <row r="121" spans="1:11" x14ac:dyDescent="0.25">
      <c r="A121" s="514"/>
      <c r="B121" s="514"/>
      <c r="C121" s="20" t="s">
        <v>16</v>
      </c>
      <c r="D121" s="21"/>
      <c r="E121" s="85">
        <v>2E-3</v>
      </c>
      <c r="F121" s="22">
        <v>1</v>
      </c>
      <c r="G121" s="19">
        <f t="shared" si="6"/>
        <v>2E-3</v>
      </c>
      <c r="H121" s="483"/>
      <c r="I121" s="473"/>
      <c r="K121">
        <f t="shared" si="7"/>
        <v>0</v>
      </c>
    </row>
    <row r="122" spans="1:11" x14ac:dyDescent="0.25">
      <c r="A122" s="514"/>
      <c r="B122" s="514"/>
      <c r="C122" s="507" t="s">
        <v>17</v>
      </c>
      <c r="D122" s="507"/>
      <c r="E122" s="99">
        <v>1E-3</v>
      </c>
      <c r="F122" s="63">
        <v>10</v>
      </c>
      <c r="G122" s="101">
        <f t="shared" si="6"/>
        <v>0.01</v>
      </c>
      <c r="H122" s="483"/>
      <c r="I122" s="473"/>
      <c r="K122">
        <f t="shared" si="7"/>
        <v>0</v>
      </c>
    </row>
    <row r="123" spans="1:11" ht="15" customHeight="1" x14ac:dyDescent="0.25">
      <c r="A123" s="514" t="s">
        <v>110</v>
      </c>
      <c r="B123" s="514"/>
      <c r="C123" s="539" t="s">
        <v>111</v>
      </c>
      <c r="D123" s="539"/>
      <c r="E123" s="81">
        <v>0.15</v>
      </c>
      <c r="F123" s="82">
        <v>2.25</v>
      </c>
      <c r="G123" s="83">
        <f t="shared" si="6"/>
        <v>0.33749999999999997</v>
      </c>
      <c r="H123" s="540">
        <f>SUM(G123:G127)</f>
        <v>0.37509999999999999</v>
      </c>
      <c r="I123" s="473">
        <v>1</v>
      </c>
      <c r="K123">
        <f t="shared" si="7"/>
        <v>0</v>
      </c>
    </row>
    <row r="124" spans="1:11" x14ac:dyDescent="0.25">
      <c r="A124" s="514"/>
      <c r="B124" s="514"/>
      <c r="C124" s="513" t="s">
        <v>95</v>
      </c>
      <c r="D124" s="513"/>
      <c r="E124" s="87">
        <v>5.0000000000000001E-3</v>
      </c>
      <c r="F124" s="88">
        <v>3.02</v>
      </c>
      <c r="G124" s="120">
        <f t="shared" si="6"/>
        <v>1.5100000000000001E-2</v>
      </c>
      <c r="H124" s="540"/>
      <c r="I124" s="473"/>
      <c r="K124">
        <f t="shared" si="7"/>
        <v>0</v>
      </c>
    </row>
    <row r="125" spans="1:11" x14ac:dyDescent="0.25">
      <c r="A125" s="514"/>
      <c r="B125" s="514"/>
      <c r="C125" s="535" t="s">
        <v>15</v>
      </c>
      <c r="D125" s="535"/>
      <c r="E125" s="41">
        <v>3.0000000000000001E-3</v>
      </c>
      <c r="F125" s="65">
        <v>3.5</v>
      </c>
      <c r="G125" s="115">
        <f t="shared" si="6"/>
        <v>1.0500000000000001E-2</v>
      </c>
      <c r="H125" s="540"/>
      <c r="I125" s="473"/>
      <c r="K125">
        <f t="shared" si="7"/>
        <v>0.37509999999999999</v>
      </c>
    </row>
    <row r="126" spans="1:11" x14ac:dyDescent="0.25">
      <c r="A126" s="514"/>
      <c r="B126" s="514"/>
      <c r="C126" s="20" t="s">
        <v>16</v>
      </c>
      <c r="D126" s="39"/>
      <c r="E126" s="17">
        <v>2E-3</v>
      </c>
      <c r="F126" s="22">
        <v>1</v>
      </c>
      <c r="G126" s="19">
        <f t="shared" si="6"/>
        <v>2E-3</v>
      </c>
      <c r="H126" s="540"/>
      <c r="I126" s="473"/>
      <c r="K126">
        <f t="shared" si="7"/>
        <v>0</v>
      </c>
    </row>
    <row r="127" spans="1:11" x14ac:dyDescent="0.25">
      <c r="A127" s="514"/>
      <c r="B127" s="514"/>
      <c r="C127" s="520" t="s">
        <v>17</v>
      </c>
      <c r="D127" s="520"/>
      <c r="E127" s="62">
        <v>1E-3</v>
      </c>
      <c r="F127" s="63">
        <v>10</v>
      </c>
      <c r="G127" s="101">
        <f t="shared" si="6"/>
        <v>0.01</v>
      </c>
      <c r="H127" s="540"/>
      <c r="I127" s="473"/>
      <c r="K127">
        <f t="shared" si="7"/>
        <v>0</v>
      </c>
    </row>
    <row r="128" spans="1:11" ht="15" customHeight="1" x14ac:dyDescent="0.25">
      <c r="A128" s="538" t="s">
        <v>100</v>
      </c>
      <c r="B128" s="538"/>
      <c r="C128" s="539" t="s">
        <v>101</v>
      </c>
      <c r="D128" s="539"/>
      <c r="E128" s="81">
        <v>0.1</v>
      </c>
      <c r="F128" s="82">
        <v>1.94</v>
      </c>
      <c r="G128" s="83">
        <f t="shared" si="6"/>
        <v>0.19400000000000001</v>
      </c>
      <c r="H128" s="540">
        <f>SUM(G128:G133)</f>
        <v>0.31825000000000003</v>
      </c>
      <c r="I128" s="473">
        <v>1</v>
      </c>
      <c r="K128">
        <f t="shared" si="7"/>
        <v>0</v>
      </c>
    </row>
    <row r="129" spans="1:12" x14ac:dyDescent="0.25">
      <c r="A129" s="538"/>
      <c r="B129" s="538"/>
      <c r="C129" s="513" t="s">
        <v>90</v>
      </c>
      <c r="D129" s="513"/>
      <c r="E129" s="87">
        <v>0.05</v>
      </c>
      <c r="F129" s="88">
        <v>1.04</v>
      </c>
      <c r="G129" s="89">
        <f t="shared" si="6"/>
        <v>5.2000000000000005E-2</v>
      </c>
      <c r="H129" s="540"/>
      <c r="I129" s="473"/>
      <c r="K129">
        <f t="shared" si="7"/>
        <v>0</v>
      </c>
    </row>
    <row r="130" spans="1:12" x14ac:dyDescent="0.25">
      <c r="A130" s="538"/>
      <c r="B130" s="538"/>
      <c r="C130" s="513" t="s">
        <v>37</v>
      </c>
      <c r="D130" s="513"/>
      <c r="E130" s="87">
        <v>5.0000000000000001E-3</v>
      </c>
      <c r="F130" s="88">
        <v>9.9499999999999993</v>
      </c>
      <c r="G130" s="89">
        <f t="shared" si="6"/>
        <v>4.9749999999999996E-2</v>
      </c>
      <c r="H130" s="540"/>
      <c r="I130" s="473"/>
      <c r="K130">
        <f t="shared" si="7"/>
        <v>0.31825000000000003</v>
      </c>
    </row>
    <row r="131" spans="1:12" x14ac:dyDescent="0.25">
      <c r="A131" s="538"/>
      <c r="B131" s="538"/>
      <c r="C131" s="519" t="s">
        <v>15</v>
      </c>
      <c r="D131" s="519"/>
      <c r="E131" s="17">
        <v>3.0000000000000001E-3</v>
      </c>
      <c r="F131" s="18">
        <v>3.5</v>
      </c>
      <c r="G131" s="19">
        <f t="shared" si="6"/>
        <v>1.0500000000000001E-2</v>
      </c>
      <c r="H131" s="540"/>
      <c r="I131" s="473"/>
      <c r="K131">
        <f t="shared" si="7"/>
        <v>0</v>
      </c>
    </row>
    <row r="132" spans="1:12" x14ac:dyDescent="0.25">
      <c r="A132" s="538"/>
      <c r="B132" s="538"/>
      <c r="C132" s="20" t="s">
        <v>16</v>
      </c>
      <c r="D132" s="39"/>
      <c r="E132" s="17">
        <v>2E-3</v>
      </c>
      <c r="F132" s="22">
        <v>1</v>
      </c>
      <c r="G132" s="19">
        <f t="shared" si="6"/>
        <v>2E-3</v>
      </c>
      <c r="H132" s="540"/>
      <c r="I132" s="473"/>
      <c r="K132">
        <f t="shared" si="7"/>
        <v>0</v>
      </c>
    </row>
    <row r="133" spans="1:12" x14ac:dyDescent="0.25">
      <c r="A133" s="538"/>
      <c r="B133" s="538"/>
      <c r="C133" s="520" t="s">
        <v>17</v>
      </c>
      <c r="D133" s="520"/>
      <c r="E133" s="62">
        <v>1E-3</v>
      </c>
      <c r="F133" s="63">
        <v>10</v>
      </c>
      <c r="G133" s="101">
        <f t="shared" si="6"/>
        <v>0.01</v>
      </c>
      <c r="H133" s="540"/>
      <c r="I133" s="473"/>
      <c r="K133">
        <f t="shared" si="7"/>
        <v>0</v>
      </c>
    </row>
    <row r="134" spans="1:12" ht="15" customHeight="1" x14ac:dyDescent="0.25">
      <c r="A134" s="538" t="s">
        <v>112</v>
      </c>
      <c r="B134" s="538"/>
      <c r="C134" s="539" t="s">
        <v>90</v>
      </c>
      <c r="D134" s="539"/>
      <c r="E134" s="81">
        <v>0.15</v>
      </c>
      <c r="F134" s="82">
        <v>1.04</v>
      </c>
      <c r="G134" s="83">
        <f t="shared" si="6"/>
        <v>0.156</v>
      </c>
      <c r="H134" s="540">
        <f>SUM(G134:G138)</f>
        <v>0.22825000000000001</v>
      </c>
      <c r="I134" s="473">
        <v>1</v>
      </c>
      <c r="K134">
        <f t="shared" si="7"/>
        <v>0</v>
      </c>
    </row>
    <row r="135" spans="1:12" x14ac:dyDescent="0.25">
      <c r="A135" s="538"/>
      <c r="B135" s="538"/>
      <c r="C135" s="513" t="s">
        <v>37</v>
      </c>
      <c r="D135" s="513"/>
      <c r="E135" s="87">
        <v>5.0000000000000001E-3</v>
      </c>
      <c r="F135" s="88">
        <v>9.9499999999999993</v>
      </c>
      <c r="G135" s="120">
        <f t="shared" si="6"/>
        <v>4.9749999999999996E-2</v>
      </c>
      <c r="H135" s="540"/>
      <c r="I135" s="473"/>
      <c r="K135">
        <f t="shared" si="7"/>
        <v>0</v>
      </c>
    </row>
    <row r="136" spans="1:12" x14ac:dyDescent="0.25">
      <c r="A136" s="538"/>
      <c r="B136" s="538"/>
      <c r="C136" s="535" t="s">
        <v>15</v>
      </c>
      <c r="D136" s="535"/>
      <c r="E136" s="41">
        <v>3.0000000000000001E-3</v>
      </c>
      <c r="F136" s="65">
        <v>3.5</v>
      </c>
      <c r="G136" s="115">
        <f t="shared" si="6"/>
        <v>1.0500000000000001E-2</v>
      </c>
      <c r="H136" s="540"/>
      <c r="I136" s="473"/>
      <c r="K136">
        <f t="shared" si="7"/>
        <v>0.22825000000000001</v>
      </c>
    </row>
    <row r="137" spans="1:12" x14ac:dyDescent="0.25">
      <c r="A137" s="538"/>
      <c r="B137" s="538"/>
      <c r="C137" s="20" t="s">
        <v>16</v>
      </c>
      <c r="D137" s="39"/>
      <c r="E137" s="17">
        <v>2E-3</v>
      </c>
      <c r="F137" s="22">
        <v>1</v>
      </c>
      <c r="G137" s="19">
        <f t="shared" si="6"/>
        <v>2E-3</v>
      </c>
      <c r="H137" s="540"/>
      <c r="I137" s="473"/>
      <c r="K137">
        <f t="shared" si="7"/>
        <v>0</v>
      </c>
    </row>
    <row r="138" spans="1:12" x14ac:dyDescent="0.25">
      <c r="A138" s="538"/>
      <c r="B138" s="538"/>
      <c r="C138" s="520" t="s">
        <v>17</v>
      </c>
      <c r="D138" s="520"/>
      <c r="E138" s="62">
        <v>1E-3</v>
      </c>
      <c r="F138" s="63">
        <v>10</v>
      </c>
      <c r="G138" s="101">
        <f t="shared" si="6"/>
        <v>0.01</v>
      </c>
      <c r="H138" s="540"/>
      <c r="I138" s="473"/>
      <c r="K138">
        <f t="shared" si="7"/>
        <v>0</v>
      </c>
    </row>
    <row r="139" spans="1:12" x14ac:dyDescent="0.25">
      <c r="A139" s="537" t="s">
        <v>27</v>
      </c>
      <c r="B139" s="537"/>
      <c r="C139" s="537"/>
      <c r="D139" s="537"/>
      <c r="E139" s="537"/>
      <c r="F139" s="537"/>
      <c r="G139" s="537"/>
      <c r="H139" s="537"/>
      <c r="I139" s="93">
        <v>14</v>
      </c>
      <c r="K139">
        <f t="shared" si="7"/>
        <v>0</v>
      </c>
    </row>
    <row r="140" spans="1:12" x14ac:dyDescent="0.25">
      <c r="A140" s="34"/>
      <c r="B140" s="34"/>
      <c r="C140" s="34"/>
      <c r="D140" s="34"/>
      <c r="E140" s="34"/>
      <c r="F140" s="34"/>
      <c r="G140" s="34"/>
      <c r="H140" s="34"/>
      <c r="I140" s="35"/>
      <c r="K140">
        <f t="shared" si="7"/>
        <v>0</v>
      </c>
    </row>
    <row r="141" spans="1:12" ht="23.25" x14ac:dyDescent="0.35">
      <c r="A141" s="36" t="s">
        <v>113</v>
      </c>
      <c r="B141" s="71"/>
      <c r="C141" s="34"/>
      <c r="D141" s="36"/>
      <c r="E141" s="34"/>
      <c r="F141" s="34"/>
      <c r="G141" s="34"/>
      <c r="H141" s="34"/>
      <c r="I141" s="35"/>
      <c r="K141">
        <f t="shared" si="7"/>
        <v>0</v>
      </c>
    </row>
    <row r="142" spans="1:12" x14ac:dyDescent="0.25">
      <c r="A142" s="509" t="s">
        <v>1</v>
      </c>
      <c r="B142" s="509"/>
      <c r="C142" s="510" t="s">
        <v>2</v>
      </c>
      <c r="D142" s="510"/>
      <c r="E142" s="75" t="s">
        <v>3</v>
      </c>
      <c r="F142" s="76" t="s">
        <v>4</v>
      </c>
      <c r="G142" s="521" t="s">
        <v>5</v>
      </c>
      <c r="H142" s="77" t="s">
        <v>6</v>
      </c>
      <c r="I142" s="8" t="s">
        <v>7</v>
      </c>
      <c r="K142">
        <f t="shared" si="7"/>
        <v>0</v>
      </c>
    </row>
    <row r="143" spans="1:12" x14ac:dyDescent="0.25">
      <c r="A143" s="511" t="s">
        <v>8</v>
      </c>
      <c r="B143" s="511"/>
      <c r="C143" s="510"/>
      <c r="D143" s="510"/>
      <c r="E143" s="78" t="s">
        <v>9</v>
      </c>
      <c r="F143" s="79" t="s">
        <v>10</v>
      </c>
      <c r="G143" s="521"/>
      <c r="H143" s="80" t="s">
        <v>1</v>
      </c>
      <c r="I143" s="12" t="s">
        <v>11</v>
      </c>
      <c r="K143">
        <f t="shared" si="7"/>
        <v>0</v>
      </c>
    </row>
    <row r="144" spans="1:12" ht="15" customHeight="1" thickBot="1" x14ac:dyDescent="0.3">
      <c r="A144" s="478" t="s">
        <v>114</v>
      </c>
      <c r="B144" s="478"/>
      <c r="C144" s="482" t="s">
        <v>115</v>
      </c>
      <c r="D144" s="482"/>
      <c r="E144" s="387">
        <v>0.02</v>
      </c>
      <c r="F144" s="96">
        <v>1.04</v>
      </c>
      <c r="G144" s="15">
        <f t="shared" ref="G144:G175" si="8">(E144*F144)</f>
        <v>2.0800000000000003E-2</v>
      </c>
      <c r="H144" s="480">
        <f>SUM(G144:G148)</f>
        <v>4.3900000000000008E-2</v>
      </c>
      <c r="I144" s="478">
        <v>1</v>
      </c>
      <c r="K144">
        <v>0</v>
      </c>
      <c r="L144" t="s">
        <v>329</v>
      </c>
    </row>
    <row r="145" spans="1:11" ht="15" customHeight="1" thickBot="1" x14ac:dyDescent="0.3">
      <c r="A145" s="478"/>
      <c r="B145" s="478"/>
      <c r="C145" s="484" t="s">
        <v>332</v>
      </c>
      <c r="D145" s="485"/>
      <c r="E145" s="409">
        <v>0.06</v>
      </c>
      <c r="F145" s="95">
        <v>0.01</v>
      </c>
      <c r="G145" s="15">
        <f t="shared" si="8"/>
        <v>5.9999999999999995E-4</v>
      </c>
      <c r="H145" s="480"/>
      <c r="I145" s="478"/>
    </row>
    <row r="146" spans="1:11" ht="15.75" thickBot="1" x14ac:dyDescent="0.3">
      <c r="A146" s="478"/>
      <c r="B146" s="478"/>
      <c r="C146" s="465" t="s">
        <v>15</v>
      </c>
      <c r="D146" s="465"/>
      <c r="E146" s="17">
        <v>3.0000000000000001E-3</v>
      </c>
      <c r="F146" s="18">
        <v>3.5</v>
      </c>
      <c r="G146" s="19">
        <f t="shared" si="8"/>
        <v>1.0500000000000001E-2</v>
      </c>
      <c r="H146" s="480"/>
      <c r="I146" s="478"/>
      <c r="K146">
        <v>0</v>
      </c>
    </row>
    <row r="147" spans="1:11" x14ac:dyDescent="0.25">
      <c r="A147" s="478"/>
      <c r="B147" s="478"/>
      <c r="C147" s="38" t="s">
        <v>16</v>
      </c>
      <c r="D147" s="39"/>
      <c r="E147" s="17">
        <v>2E-3</v>
      </c>
      <c r="F147" s="22">
        <v>1</v>
      </c>
      <c r="G147" s="19">
        <f t="shared" si="8"/>
        <v>2E-3</v>
      </c>
      <c r="H147" s="480"/>
      <c r="I147" s="478"/>
      <c r="K147">
        <f>H144*I144</f>
        <v>4.3900000000000008E-2</v>
      </c>
    </row>
    <row r="148" spans="1:11" x14ac:dyDescent="0.25">
      <c r="A148" s="478"/>
      <c r="B148" s="478"/>
      <c r="C148" s="481" t="s">
        <v>17</v>
      </c>
      <c r="D148" s="481"/>
      <c r="E148" s="17">
        <v>1E-3</v>
      </c>
      <c r="F148" s="18">
        <v>10</v>
      </c>
      <c r="G148" s="19">
        <f t="shared" si="8"/>
        <v>0.01</v>
      </c>
      <c r="H148" s="480"/>
      <c r="I148" s="478"/>
      <c r="K148">
        <f t="shared" ref="K148:K181" si="9">H146*I146</f>
        <v>0</v>
      </c>
    </row>
    <row r="149" spans="1:11" ht="15" customHeight="1" x14ac:dyDescent="0.25">
      <c r="A149" s="478" t="s">
        <v>116</v>
      </c>
      <c r="B149" s="478"/>
      <c r="C149" s="536" t="s">
        <v>117</v>
      </c>
      <c r="D149" s="536"/>
      <c r="E149" s="23">
        <v>0.05</v>
      </c>
      <c r="F149" s="105">
        <v>1.69</v>
      </c>
      <c r="G149" s="25">
        <f t="shared" si="8"/>
        <v>8.4500000000000006E-2</v>
      </c>
      <c r="H149" s="480">
        <f>SUM(G149:G154)</f>
        <v>0.29450000000000004</v>
      </c>
      <c r="I149" s="478">
        <v>2</v>
      </c>
      <c r="K149">
        <f t="shared" si="9"/>
        <v>0</v>
      </c>
    </row>
    <row r="150" spans="1:11" x14ac:dyDescent="0.25">
      <c r="A150" s="478"/>
      <c r="B150" s="478"/>
      <c r="C150" s="490" t="s">
        <v>65</v>
      </c>
      <c r="D150" s="490"/>
      <c r="E150" s="26">
        <v>2.5000000000000001E-2</v>
      </c>
      <c r="F150" s="98">
        <v>5</v>
      </c>
      <c r="G150" s="28">
        <f t="shared" si="8"/>
        <v>0.125</v>
      </c>
      <c r="H150" s="480"/>
      <c r="I150" s="478"/>
      <c r="K150">
        <f t="shared" si="9"/>
        <v>0</v>
      </c>
    </row>
    <row r="151" spans="1:11" x14ac:dyDescent="0.25">
      <c r="A151" s="478"/>
      <c r="B151" s="478"/>
      <c r="C151" s="490" t="s">
        <v>118</v>
      </c>
      <c r="D151" s="490"/>
      <c r="E151" s="26">
        <v>2.5000000000000001E-2</v>
      </c>
      <c r="F151" s="98">
        <v>2.5</v>
      </c>
      <c r="G151" s="28">
        <f t="shared" si="8"/>
        <v>6.25E-2</v>
      </c>
      <c r="H151" s="480"/>
      <c r="I151" s="478"/>
      <c r="K151">
        <f t="shared" si="9"/>
        <v>0.58900000000000008</v>
      </c>
    </row>
    <row r="152" spans="1:11" x14ac:dyDescent="0.25">
      <c r="A152" s="478"/>
      <c r="B152" s="478"/>
      <c r="C152" s="465" t="s">
        <v>15</v>
      </c>
      <c r="D152" s="465"/>
      <c r="E152" s="17">
        <v>3.0000000000000001E-3</v>
      </c>
      <c r="F152" s="18">
        <v>3.5</v>
      </c>
      <c r="G152" s="19">
        <f t="shared" si="8"/>
        <v>1.0500000000000001E-2</v>
      </c>
      <c r="H152" s="480"/>
      <c r="I152" s="478"/>
      <c r="K152">
        <f t="shared" si="9"/>
        <v>0</v>
      </c>
    </row>
    <row r="153" spans="1:11" x14ac:dyDescent="0.25">
      <c r="A153" s="478"/>
      <c r="B153" s="478"/>
      <c r="C153" s="38" t="s">
        <v>16</v>
      </c>
      <c r="D153" s="39"/>
      <c r="E153" s="17">
        <v>2E-3</v>
      </c>
      <c r="F153" s="22">
        <v>1</v>
      </c>
      <c r="G153" s="19">
        <f t="shared" si="8"/>
        <v>2E-3</v>
      </c>
      <c r="H153" s="480"/>
      <c r="I153" s="478"/>
      <c r="K153">
        <f t="shared" si="9"/>
        <v>0</v>
      </c>
    </row>
    <row r="154" spans="1:11" ht="15.75" thickBot="1" x14ac:dyDescent="0.3">
      <c r="A154" s="478"/>
      <c r="B154" s="478"/>
      <c r="C154" s="481" t="s">
        <v>17</v>
      </c>
      <c r="D154" s="481"/>
      <c r="E154" s="17">
        <v>1E-3</v>
      </c>
      <c r="F154" s="18">
        <v>10</v>
      </c>
      <c r="G154" s="19">
        <f t="shared" si="8"/>
        <v>0.01</v>
      </c>
      <c r="H154" s="480"/>
      <c r="I154" s="478"/>
      <c r="K154">
        <f t="shared" si="9"/>
        <v>0</v>
      </c>
    </row>
    <row r="155" spans="1:11" ht="15" customHeight="1" thickBot="1" x14ac:dyDescent="0.3">
      <c r="A155" s="478" t="s">
        <v>119</v>
      </c>
      <c r="B155" s="478"/>
      <c r="C155" s="482" t="s">
        <v>115</v>
      </c>
      <c r="D155" s="482"/>
      <c r="E155" s="387">
        <v>0.02</v>
      </c>
      <c r="F155" s="96">
        <v>1.04</v>
      </c>
      <c r="G155" s="15">
        <f t="shared" si="8"/>
        <v>2.0800000000000003E-2</v>
      </c>
      <c r="H155" s="480">
        <f>SUM(G155:G161)</f>
        <v>0.16616000000000003</v>
      </c>
      <c r="I155" s="478">
        <v>1</v>
      </c>
      <c r="K155">
        <f t="shared" si="9"/>
        <v>0</v>
      </c>
    </row>
    <row r="156" spans="1:11" ht="15" customHeight="1" thickBot="1" x14ac:dyDescent="0.3">
      <c r="A156" s="478"/>
      <c r="B156" s="478"/>
      <c r="C156" s="484" t="s">
        <v>332</v>
      </c>
      <c r="D156" s="485"/>
      <c r="E156" s="409">
        <v>0.06</v>
      </c>
      <c r="F156" s="95">
        <v>0.01</v>
      </c>
      <c r="G156" s="115">
        <f t="shared" si="8"/>
        <v>5.9999999999999995E-4</v>
      </c>
      <c r="H156" s="480"/>
      <c r="I156" s="478"/>
    </row>
    <row r="157" spans="1:11" ht="15.75" thickBot="1" x14ac:dyDescent="0.3">
      <c r="A157" s="478"/>
      <c r="B157" s="478"/>
      <c r="C157" s="465" t="s">
        <v>14</v>
      </c>
      <c r="D157" s="465"/>
      <c r="E157" s="17">
        <v>5.9999999999999995E-4</v>
      </c>
      <c r="F157" s="97">
        <v>4.0999999999999996</v>
      </c>
      <c r="G157" s="19">
        <f t="shared" si="8"/>
        <v>2.4599999999999995E-3</v>
      </c>
      <c r="H157" s="480"/>
      <c r="I157" s="478"/>
      <c r="K157">
        <f>H154*I154</f>
        <v>0</v>
      </c>
    </row>
    <row r="158" spans="1:11" x14ac:dyDescent="0.25">
      <c r="A158" s="478"/>
      <c r="B158" s="478"/>
      <c r="C158" s="465" t="s">
        <v>120</v>
      </c>
      <c r="D158" s="465"/>
      <c r="E158" s="17">
        <v>0.01</v>
      </c>
      <c r="F158" s="97">
        <v>11.98</v>
      </c>
      <c r="G158" s="19">
        <f t="shared" si="8"/>
        <v>0.1198</v>
      </c>
      <c r="H158" s="480"/>
      <c r="I158" s="478"/>
      <c r="K158">
        <f>H155*I155</f>
        <v>0.16616000000000003</v>
      </c>
    </row>
    <row r="159" spans="1:11" x14ac:dyDescent="0.25">
      <c r="A159" s="478"/>
      <c r="B159" s="478"/>
      <c r="C159" s="465" t="s">
        <v>15</v>
      </c>
      <c r="D159" s="465"/>
      <c r="E159" s="17">
        <v>3.0000000000000001E-3</v>
      </c>
      <c r="F159" s="18">
        <v>3.5</v>
      </c>
      <c r="G159" s="19">
        <f t="shared" si="8"/>
        <v>1.0500000000000001E-2</v>
      </c>
      <c r="H159" s="480"/>
      <c r="I159" s="478"/>
      <c r="K159">
        <f t="shared" si="9"/>
        <v>0</v>
      </c>
    </row>
    <row r="160" spans="1:11" x14ac:dyDescent="0.25">
      <c r="A160" s="478"/>
      <c r="B160" s="478"/>
      <c r="C160" s="38" t="s">
        <v>16</v>
      </c>
      <c r="D160" s="39"/>
      <c r="E160" s="17">
        <v>2E-3</v>
      </c>
      <c r="F160" s="22">
        <v>1</v>
      </c>
      <c r="G160" s="19">
        <f t="shared" si="8"/>
        <v>2E-3</v>
      </c>
      <c r="H160" s="480"/>
      <c r="I160" s="478"/>
      <c r="K160">
        <f t="shared" si="9"/>
        <v>0</v>
      </c>
    </row>
    <row r="161" spans="1:11" x14ac:dyDescent="0.25">
      <c r="A161" s="478"/>
      <c r="B161" s="478"/>
      <c r="C161" s="481" t="s">
        <v>17</v>
      </c>
      <c r="D161" s="481"/>
      <c r="E161" s="17">
        <v>1E-3</v>
      </c>
      <c r="F161" s="18">
        <v>10</v>
      </c>
      <c r="G161" s="19">
        <f t="shared" si="8"/>
        <v>0.01</v>
      </c>
      <c r="H161" s="480"/>
      <c r="I161" s="478"/>
      <c r="K161">
        <f t="shared" si="9"/>
        <v>0</v>
      </c>
    </row>
    <row r="162" spans="1:11" ht="15" customHeight="1" x14ac:dyDescent="0.25">
      <c r="A162" s="514" t="s">
        <v>121</v>
      </c>
      <c r="B162" s="514"/>
      <c r="C162" s="534" t="s">
        <v>99</v>
      </c>
      <c r="D162" s="534"/>
      <c r="E162" s="13">
        <v>0.06</v>
      </c>
      <c r="F162" s="96">
        <v>1.38</v>
      </c>
      <c r="G162" s="15">
        <f t="shared" si="8"/>
        <v>8.2799999999999985E-2</v>
      </c>
      <c r="H162" s="483">
        <f>SUM(G162:G168)</f>
        <v>0.35759999999999997</v>
      </c>
      <c r="I162" s="473">
        <v>2</v>
      </c>
      <c r="K162">
        <f t="shared" si="9"/>
        <v>0</v>
      </c>
    </row>
    <row r="163" spans="1:11" x14ac:dyDescent="0.25">
      <c r="A163" s="514"/>
      <c r="B163" s="514"/>
      <c r="C163" s="488" t="s">
        <v>105</v>
      </c>
      <c r="D163" s="488"/>
      <c r="E163" s="26">
        <v>2.5000000000000001E-2</v>
      </c>
      <c r="F163" s="98">
        <v>3</v>
      </c>
      <c r="G163" s="28">
        <f t="shared" si="8"/>
        <v>7.5000000000000011E-2</v>
      </c>
      <c r="H163" s="483"/>
      <c r="I163" s="473"/>
      <c r="K163">
        <f t="shared" si="9"/>
        <v>0</v>
      </c>
    </row>
    <row r="164" spans="1:11" x14ac:dyDescent="0.25">
      <c r="A164" s="514"/>
      <c r="B164" s="514"/>
      <c r="C164" s="488" t="s">
        <v>37</v>
      </c>
      <c r="D164" s="488"/>
      <c r="E164" s="26">
        <v>0.01</v>
      </c>
      <c r="F164" s="98">
        <v>9.9499999999999993</v>
      </c>
      <c r="G164" s="28">
        <f t="shared" si="8"/>
        <v>9.9499999999999991E-2</v>
      </c>
      <c r="H164" s="483"/>
      <c r="I164" s="473"/>
      <c r="K164">
        <f t="shared" si="9"/>
        <v>0.71519999999999995</v>
      </c>
    </row>
    <row r="165" spans="1:11" x14ac:dyDescent="0.25">
      <c r="A165" s="514"/>
      <c r="B165" s="514"/>
      <c r="C165" s="519" t="s">
        <v>81</v>
      </c>
      <c r="D165" s="519"/>
      <c r="E165" s="17">
        <v>0.01</v>
      </c>
      <c r="F165" s="97">
        <v>7.78</v>
      </c>
      <c r="G165" s="19">
        <f t="shared" si="8"/>
        <v>7.7800000000000008E-2</v>
      </c>
      <c r="H165" s="483"/>
      <c r="I165" s="473"/>
      <c r="K165">
        <f t="shared" si="9"/>
        <v>0</v>
      </c>
    </row>
    <row r="166" spans="1:11" x14ac:dyDescent="0.25">
      <c r="A166" s="514"/>
      <c r="B166" s="514"/>
      <c r="C166" s="535" t="s">
        <v>15</v>
      </c>
      <c r="D166" s="535"/>
      <c r="E166" s="41">
        <v>3.0000000000000001E-3</v>
      </c>
      <c r="F166" s="65">
        <v>3.5</v>
      </c>
      <c r="G166" s="115">
        <f t="shared" si="8"/>
        <v>1.0500000000000001E-2</v>
      </c>
      <c r="H166" s="483"/>
      <c r="I166" s="473"/>
      <c r="K166">
        <f t="shared" si="9"/>
        <v>0</v>
      </c>
    </row>
    <row r="167" spans="1:11" x14ac:dyDescent="0.25">
      <c r="A167" s="514"/>
      <c r="B167" s="514"/>
      <c r="C167" s="20" t="s">
        <v>16</v>
      </c>
      <c r="D167" s="39"/>
      <c r="E167" s="17">
        <v>2E-3</v>
      </c>
      <c r="F167" s="22">
        <v>1</v>
      </c>
      <c r="G167" s="19">
        <f t="shared" si="8"/>
        <v>2E-3</v>
      </c>
      <c r="H167" s="483"/>
      <c r="I167" s="473"/>
      <c r="K167">
        <f t="shared" si="9"/>
        <v>0</v>
      </c>
    </row>
    <row r="168" spans="1:11" x14ac:dyDescent="0.25">
      <c r="A168" s="514"/>
      <c r="B168" s="514"/>
      <c r="C168" s="520" t="s">
        <v>17</v>
      </c>
      <c r="D168" s="520"/>
      <c r="E168" s="62">
        <v>1E-3</v>
      </c>
      <c r="F168" s="63">
        <v>10</v>
      </c>
      <c r="G168" s="101">
        <f t="shared" si="8"/>
        <v>0.01</v>
      </c>
      <c r="H168" s="483"/>
      <c r="I168" s="473"/>
      <c r="K168">
        <f t="shared" si="9"/>
        <v>0</v>
      </c>
    </row>
    <row r="169" spans="1:11" ht="15" customHeight="1" x14ac:dyDescent="0.25">
      <c r="A169" s="514" t="s">
        <v>122</v>
      </c>
      <c r="B169" s="514"/>
      <c r="C169" s="534" t="s">
        <v>99</v>
      </c>
      <c r="D169" s="534"/>
      <c r="E169" s="13">
        <v>0.06</v>
      </c>
      <c r="F169" s="96">
        <v>1.38</v>
      </c>
      <c r="G169" s="15">
        <f t="shared" si="8"/>
        <v>8.2799999999999985E-2</v>
      </c>
      <c r="H169" s="489">
        <f>SUM(G169:G175)</f>
        <v>0.35135</v>
      </c>
      <c r="I169" s="473">
        <v>2</v>
      </c>
      <c r="K169">
        <f t="shared" si="9"/>
        <v>0</v>
      </c>
    </row>
    <row r="170" spans="1:11" x14ac:dyDescent="0.25">
      <c r="A170" s="514"/>
      <c r="B170" s="514"/>
      <c r="C170" s="488" t="s">
        <v>89</v>
      </c>
      <c r="D170" s="488"/>
      <c r="E170" s="26">
        <v>2.5000000000000001E-2</v>
      </c>
      <c r="F170" s="98">
        <v>2.75</v>
      </c>
      <c r="G170" s="28">
        <f t="shared" si="8"/>
        <v>6.8750000000000006E-2</v>
      </c>
      <c r="H170" s="489"/>
      <c r="I170" s="473"/>
      <c r="K170">
        <f t="shared" si="9"/>
        <v>0</v>
      </c>
    </row>
    <row r="171" spans="1:11" x14ac:dyDescent="0.25">
      <c r="A171" s="514"/>
      <c r="B171" s="514"/>
      <c r="C171" s="488" t="s">
        <v>37</v>
      </c>
      <c r="D171" s="488"/>
      <c r="E171" s="26">
        <v>0.01</v>
      </c>
      <c r="F171" s="98">
        <v>9.9499999999999993</v>
      </c>
      <c r="G171" s="28">
        <f t="shared" si="8"/>
        <v>9.9499999999999991E-2</v>
      </c>
      <c r="H171" s="489"/>
      <c r="I171" s="473"/>
      <c r="K171">
        <f t="shared" si="9"/>
        <v>0.70269999999999999</v>
      </c>
    </row>
    <row r="172" spans="1:11" x14ac:dyDescent="0.25">
      <c r="A172" s="514"/>
      <c r="B172" s="514"/>
      <c r="C172" s="519" t="s">
        <v>81</v>
      </c>
      <c r="D172" s="519"/>
      <c r="E172" s="17">
        <v>0.01</v>
      </c>
      <c r="F172" s="97">
        <v>7.78</v>
      </c>
      <c r="G172" s="19">
        <f t="shared" si="8"/>
        <v>7.7800000000000008E-2</v>
      </c>
      <c r="H172" s="489"/>
      <c r="I172" s="473"/>
      <c r="K172">
        <f t="shared" si="9"/>
        <v>0</v>
      </c>
    </row>
    <row r="173" spans="1:11" x14ac:dyDescent="0.25">
      <c r="A173" s="514"/>
      <c r="B173" s="514"/>
      <c r="C173" s="535" t="s">
        <v>15</v>
      </c>
      <c r="D173" s="535"/>
      <c r="E173" s="41">
        <v>3.0000000000000001E-3</v>
      </c>
      <c r="F173" s="65">
        <v>3.5</v>
      </c>
      <c r="G173" s="115">
        <f t="shared" si="8"/>
        <v>1.0500000000000001E-2</v>
      </c>
      <c r="H173" s="489"/>
      <c r="I173" s="473"/>
      <c r="K173">
        <f t="shared" si="9"/>
        <v>0</v>
      </c>
    </row>
    <row r="174" spans="1:11" x14ac:dyDescent="0.25">
      <c r="A174" s="514"/>
      <c r="B174" s="514"/>
      <c r="C174" s="20" t="s">
        <v>16</v>
      </c>
      <c r="D174" s="39"/>
      <c r="E174" s="17">
        <v>2E-3</v>
      </c>
      <c r="F174" s="22">
        <v>1</v>
      </c>
      <c r="G174" s="19">
        <f t="shared" si="8"/>
        <v>2E-3</v>
      </c>
      <c r="H174" s="489"/>
      <c r="I174" s="473"/>
      <c r="K174">
        <f t="shared" si="9"/>
        <v>0</v>
      </c>
    </row>
    <row r="175" spans="1:11" x14ac:dyDescent="0.25">
      <c r="A175" s="514"/>
      <c r="B175" s="514"/>
      <c r="C175" s="520" t="s">
        <v>17</v>
      </c>
      <c r="D175" s="520"/>
      <c r="E175" s="62">
        <v>1E-3</v>
      </c>
      <c r="F175" s="63">
        <v>10</v>
      </c>
      <c r="G175" s="101">
        <f t="shared" si="8"/>
        <v>0.01</v>
      </c>
      <c r="H175" s="489"/>
      <c r="I175" s="473"/>
      <c r="K175">
        <f t="shared" si="9"/>
        <v>0</v>
      </c>
    </row>
    <row r="176" spans="1:11" x14ac:dyDescent="0.25">
      <c r="A176" s="533" t="s">
        <v>27</v>
      </c>
      <c r="B176" s="533"/>
      <c r="C176" s="533"/>
      <c r="D176" s="533"/>
      <c r="E176" s="533"/>
      <c r="F176" s="533"/>
      <c r="G176" s="533"/>
      <c r="H176" s="533"/>
      <c r="I176" s="93">
        <f>SUM(I144:I175)</f>
        <v>8</v>
      </c>
      <c r="K176">
        <f t="shared" si="9"/>
        <v>0</v>
      </c>
    </row>
    <row r="177" spans="1:12" x14ac:dyDescent="0.25">
      <c r="A177" s="34"/>
      <c r="B177" s="34"/>
      <c r="C177" s="34"/>
      <c r="D177" s="34"/>
      <c r="E177" s="34"/>
      <c r="F177" s="34"/>
      <c r="G177" s="34"/>
      <c r="H177" s="34"/>
      <c r="I177" s="35"/>
      <c r="K177">
        <f t="shared" si="9"/>
        <v>0</v>
      </c>
    </row>
    <row r="178" spans="1:12" ht="23.25" hidden="1" x14ac:dyDescent="0.35">
      <c r="A178" s="71"/>
      <c r="B178" s="72"/>
      <c r="C178" s="34"/>
      <c r="D178" s="34"/>
      <c r="E178" s="34"/>
      <c r="F178" s="34"/>
      <c r="G178" s="34"/>
      <c r="H178" s="34"/>
      <c r="I178" s="35"/>
      <c r="K178">
        <f t="shared" si="9"/>
        <v>0</v>
      </c>
    </row>
    <row r="179" spans="1:12" ht="21" customHeight="1" thickBot="1" x14ac:dyDescent="0.4">
      <c r="A179" s="36" t="s">
        <v>123</v>
      </c>
      <c r="B179" s="71"/>
      <c r="C179" s="34"/>
      <c r="D179" s="34"/>
      <c r="E179" s="34"/>
      <c r="F179" s="34"/>
      <c r="G179" s="34"/>
      <c r="H179" s="34"/>
      <c r="I179" s="35"/>
      <c r="K179">
        <f t="shared" si="9"/>
        <v>0</v>
      </c>
    </row>
    <row r="180" spans="1:12" ht="15.75" thickBot="1" x14ac:dyDescent="0.3">
      <c r="A180" s="469" t="s">
        <v>1</v>
      </c>
      <c r="B180" s="469"/>
      <c r="C180" s="470" t="s">
        <v>2</v>
      </c>
      <c r="D180" s="470"/>
      <c r="E180" s="5" t="s">
        <v>3</v>
      </c>
      <c r="F180" s="121" t="s">
        <v>4</v>
      </c>
      <c r="G180" s="521" t="s">
        <v>5</v>
      </c>
      <c r="H180" s="77" t="s">
        <v>6</v>
      </c>
      <c r="I180" s="8" t="s">
        <v>7</v>
      </c>
      <c r="K180">
        <f t="shared" si="9"/>
        <v>0</v>
      </c>
    </row>
    <row r="181" spans="1:12" x14ac:dyDescent="0.25">
      <c r="A181" s="472" t="s">
        <v>8</v>
      </c>
      <c r="B181" s="472"/>
      <c r="C181" s="470"/>
      <c r="D181" s="470"/>
      <c r="E181" s="9" t="s">
        <v>9</v>
      </c>
      <c r="F181" s="122" t="s">
        <v>10</v>
      </c>
      <c r="G181" s="521"/>
      <c r="H181" s="80" t="s">
        <v>1</v>
      </c>
      <c r="I181" s="12" t="s">
        <v>11</v>
      </c>
      <c r="K181">
        <f t="shared" si="9"/>
        <v>0</v>
      </c>
    </row>
    <row r="182" spans="1:12" ht="15" customHeight="1" thickBot="1" x14ac:dyDescent="0.3">
      <c r="A182" s="478" t="s">
        <v>124</v>
      </c>
      <c r="B182" s="478"/>
      <c r="C182" s="482" t="s">
        <v>125</v>
      </c>
      <c r="D182" s="482"/>
      <c r="E182" s="387">
        <v>0.04</v>
      </c>
      <c r="F182" s="96">
        <v>3.5</v>
      </c>
      <c r="G182" s="15">
        <f t="shared" ref="G182:G219" si="10">(E182*F182)</f>
        <v>0.14000000000000001</v>
      </c>
      <c r="H182" s="480">
        <f>SUM(G182:G188)</f>
        <v>0.38780000000000003</v>
      </c>
      <c r="I182" s="478">
        <v>1</v>
      </c>
      <c r="K182">
        <v>0</v>
      </c>
    </row>
    <row r="183" spans="1:12" ht="15" customHeight="1" thickBot="1" x14ac:dyDescent="0.3">
      <c r="A183" s="478"/>
      <c r="B183" s="478"/>
      <c r="C183" s="484" t="s">
        <v>332</v>
      </c>
      <c r="D183" s="485"/>
      <c r="E183" s="388">
        <v>0.08</v>
      </c>
      <c r="F183" s="95">
        <v>0.01</v>
      </c>
      <c r="G183" s="15">
        <f t="shared" si="10"/>
        <v>8.0000000000000004E-4</v>
      </c>
      <c r="H183" s="480"/>
      <c r="I183" s="478"/>
    </row>
    <row r="184" spans="1:12" ht="15.75" thickBot="1" x14ac:dyDescent="0.3">
      <c r="A184" s="478"/>
      <c r="B184" s="478"/>
      <c r="C184" s="465" t="s">
        <v>126</v>
      </c>
      <c r="D184" s="465"/>
      <c r="E184" s="17">
        <v>0.01</v>
      </c>
      <c r="F184" s="97">
        <v>9.9499999999999993</v>
      </c>
      <c r="G184" s="19">
        <f t="shared" si="10"/>
        <v>9.9499999999999991E-2</v>
      </c>
      <c r="H184" s="480"/>
      <c r="I184" s="478"/>
      <c r="K184">
        <v>0</v>
      </c>
      <c r="L184" t="s">
        <v>326</v>
      </c>
    </row>
    <row r="185" spans="1:12" x14ac:dyDescent="0.25">
      <c r="A185" s="478"/>
      <c r="B185" s="478"/>
      <c r="C185" s="465" t="s">
        <v>65</v>
      </c>
      <c r="D185" s="465"/>
      <c r="E185" s="17">
        <v>2.5000000000000001E-2</v>
      </c>
      <c r="F185" s="97">
        <v>5</v>
      </c>
      <c r="G185" s="19">
        <f t="shared" si="10"/>
        <v>0.125</v>
      </c>
      <c r="H185" s="480"/>
      <c r="I185" s="478"/>
      <c r="K185">
        <f>H182*I182</f>
        <v>0.38780000000000003</v>
      </c>
    </row>
    <row r="186" spans="1:12" x14ac:dyDescent="0.25">
      <c r="A186" s="478"/>
      <c r="B186" s="478"/>
      <c r="C186" s="465" t="s">
        <v>15</v>
      </c>
      <c r="D186" s="465"/>
      <c r="E186" s="17">
        <v>3.0000000000000001E-3</v>
      </c>
      <c r="F186" s="18">
        <v>3.5</v>
      </c>
      <c r="G186" s="19">
        <f t="shared" si="10"/>
        <v>1.0500000000000001E-2</v>
      </c>
      <c r="H186" s="480"/>
      <c r="I186" s="478"/>
      <c r="K186">
        <f t="shared" ref="K186:K223" si="11">H184*I184</f>
        <v>0</v>
      </c>
      <c r="L186" t="s">
        <v>328</v>
      </c>
    </row>
    <row r="187" spans="1:12" x14ac:dyDescent="0.25">
      <c r="A187" s="478"/>
      <c r="B187" s="478"/>
      <c r="C187" s="38" t="s">
        <v>16</v>
      </c>
      <c r="D187" s="39"/>
      <c r="E187" s="17">
        <v>2E-3</v>
      </c>
      <c r="F187" s="22">
        <v>1</v>
      </c>
      <c r="G187" s="19">
        <f t="shared" si="10"/>
        <v>2E-3</v>
      </c>
      <c r="H187" s="480"/>
      <c r="I187" s="478"/>
      <c r="K187">
        <f t="shared" si="11"/>
        <v>0</v>
      </c>
    </row>
    <row r="188" spans="1:12" x14ac:dyDescent="0.25">
      <c r="A188" s="478"/>
      <c r="B188" s="478"/>
      <c r="C188" s="481" t="s">
        <v>17</v>
      </c>
      <c r="D188" s="481"/>
      <c r="E188" s="17">
        <v>1E-3</v>
      </c>
      <c r="F188" s="18">
        <v>10</v>
      </c>
      <c r="G188" s="19">
        <f t="shared" si="10"/>
        <v>0.01</v>
      </c>
      <c r="H188" s="480"/>
      <c r="I188" s="478"/>
      <c r="K188">
        <f t="shared" si="11"/>
        <v>0</v>
      </c>
    </row>
    <row r="189" spans="1:12" ht="15" customHeight="1" thickBot="1" x14ac:dyDescent="0.3">
      <c r="A189" s="478" t="s">
        <v>127</v>
      </c>
      <c r="B189" s="478"/>
      <c r="C189" s="482" t="s">
        <v>125</v>
      </c>
      <c r="D189" s="482"/>
      <c r="E189" s="387">
        <v>0.04</v>
      </c>
      <c r="F189" s="96">
        <v>3.5</v>
      </c>
      <c r="G189" s="15">
        <f t="shared" si="10"/>
        <v>0.14000000000000001</v>
      </c>
      <c r="H189" s="480">
        <f>SUM(G189:G193)</f>
        <v>0.17730000000000001</v>
      </c>
      <c r="I189" s="478">
        <v>1</v>
      </c>
      <c r="K189">
        <f t="shared" si="11"/>
        <v>0</v>
      </c>
    </row>
    <row r="190" spans="1:12" ht="15" customHeight="1" thickBot="1" x14ac:dyDescent="0.3">
      <c r="A190" s="478"/>
      <c r="B190" s="478"/>
      <c r="C190" s="484" t="s">
        <v>332</v>
      </c>
      <c r="D190" s="485"/>
      <c r="E190" s="388">
        <v>0.08</v>
      </c>
      <c r="F190" s="95">
        <v>0.01</v>
      </c>
      <c r="G190" s="115">
        <f t="shared" si="10"/>
        <v>8.0000000000000004E-4</v>
      </c>
      <c r="H190" s="480"/>
      <c r="I190" s="478"/>
    </row>
    <row r="191" spans="1:12" ht="15.75" thickBot="1" x14ac:dyDescent="0.3">
      <c r="A191" s="478"/>
      <c r="B191" s="478"/>
      <c r="C191" s="465" t="s">
        <v>15</v>
      </c>
      <c r="D191" s="465"/>
      <c r="E191" s="17">
        <v>7.0000000000000001E-3</v>
      </c>
      <c r="F191" s="18">
        <v>3.5</v>
      </c>
      <c r="G191" s="19">
        <f t="shared" si="10"/>
        <v>2.4500000000000001E-2</v>
      </c>
      <c r="H191" s="480"/>
      <c r="I191" s="478"/>
      <c r="K191">
        <f>H188*I188</f>
        <v>0</v>
      </c>
    </row>
    <row r="192" spans="1:12" x14ac:dyDescent="0.25">
      <c r="A192" s="478"/>
      <c r="B192" s="478"/>
      <c r="C192" s="38" t="s">
        <v>16</v>
      </c>
      <c r="D192" s="39"/>
      <c r="E192" s="17">
        <v>2E-3</v>
      </c>
      <c r="F192" s="22">
        <v>1</v>
      </c>
      <c r="G192" s="19">
        <f t="shared" si="10"/>
        <v>2E-3</v>
      </c>
      <c r="H192" s="480"/>
      <c r="I192" s="478"/>
      <c r="K192">
        <f>H189*I189</f>
        <v>0.17730000000000001</v>
      </c>
    </row>
    <row r="193" spans="1:11" x14ac:dyDescent="0.25">
      <c r="A193" s="478"/>
      <c r="B193" s="478"/>
      <c r="C193" s="481" t="s">
        <v>17</v>
      </c>
      <c r="D193" s="481"/>
      <c r="E193" s="17">
        <v>1E-3</v>
      </c>
      <c r="F193" s="18">
        <v>10</v>
      </c>
      <c r="G193" s="19">
        <f t="shared" si="10"/>
        <v>0.01</v>
      </c>
      <c r="H193" s="480"/>
      <c r="I193" s="478"/>
      <c r="K193">
        <f t="shared" si="11"/>
        <v>0</v>
      </c>
    </row>
    <row r="194" spans="1:11" ht="15" customHeight="1" thickBot="1" x14ac:dyDescent="0.3">
      <c r="A194" s="514" t="s">
        <v>128</v>
      </c>
      <c r="B194" s="514"/>
      <c r="C194" s="532" t="s">
        <v>129</v>
      </c>
      <c r="D194" s="532"/>
      <c r="E194" s="387">
        <v>0.04</v>
      </c>
      <c r="F194" s="96">
        <v>3.5</v>
      </c>
      <c r="G194" s="15">
        <f t="shared" si="10"/>
        <v>0.14000000000000001</v>
      </c>
      <c r="H194" s="483">
        <f>SUM(G194:G200)</f>
        <v>0.28802000000000005</v>
      </c>
      <c r="I194" s="473">
        <v>1</v>
      </c>
      <c r="K194">
        <f t="shared" si="11"/>
        <v>0</v>
      </c>
    </row>
    <row r="195" spans="1:11" ht="15" customHeight="1" thickBot="1" x14ac:dyDescent="0.3">
      <c r="A195" s="514"/>
      <c r="B195" s="514"/>
      <c r="C195" s="484" t="s">
        <v>332</v>
      </c>
      <c r="D195" s="485"/>
      <c r="E195" s="388">
        <v>0.08</v>
      </c>
      <c r="F195" s="95">
        <v>0.01</v>
      </c>
      <c r="G195" s="115">
        <f t="shared" si="10"/>
        <v>8.0000000000000004E-4</v>
      </c>
      <c r="H195" s="483"/>
      <c r="I195" s="473"/>
    </row>
    <row r="196" spans="1:11" ht="15.75" thickBot="1" x14ac:dyDescent="0.3">
      <c r="A196" s="514"/>
      <c r="B196" s="514"/>
      <c r="C196" s="519" t="s">
        <v>14</v>
      </c>
      <c r="D196" s="519"/>
      <c r="E196" s="17">
        <v>1.1999999999999999E-3</v>
      </c>
      <c r="F196" s="97">
        <v>4.0999999999999996</v>
      </c>
      <c r="G196" s="19">
        <f t="shared" si="10"/>
        <v>4.919999999999999E-3</v>
      </c>
      <c r="H196" s="483"/>
      <c r="I196" s="473"/>
      <c r="K196">
        <f>H193*I193</f>
        <v>0</v>
      </c>
    </row>
    <row r="197" spans="1:11" x14ac:dyDescent="0.25">
      <c r="A197" s="514"/>
      <c r="B197" s="514"/>
      <c r="C197" s="519" t="s">
        <v>15</v>
      </c>
      <c r="D197" s="519"/>
      <c r="E197" s="17">
        <v>3.0000000000000001E-3</v>
      </c>
      <c r="F197" s="18">
        <v>3.5</v>
      </c>
      <c r="G197" s="19">
        <f t="shared" si="10"/>
        <v>1.0500000000000001E-2</v>
      </c>
      <c r="H197" s="483"/>
      <c r="I197" s="473"/>
      <c r="K197">
        <f>H194*I194</f>
        <v>0.28802000000000005</v>
      </c>
    </row>
    <row r="198" spans="1:11" x14ac:dyDescent="0.25">
      <c r="A198" s="514"/>
      <c r="B198" s="514"/>
      <c r="C198" s="20" t="s">
        <v>16</v>
      </c>
      <c r="D198" s="39"/>
      <c r="E198" s="123">
        <v>2E-3</v>
      </c>
      <c r="F198" s="22">
        <v>1</v>
      </c>
      <c r="G198" s="124">
        <f t="shared" si="10"/>
        <v>2E-3</v>
      </c>
      <c r="H198" s="483"/>
      <c r="I198" s="473"/>
      <c r="K198">
        <f t="shared" si="11"/>
        <v>0</v>
      </c>
    </row>
    <row r="199" spans="1:11" x14ac:dyDescent="0.25">
      <c r="A199" s="514"/>
      <c r="B199" s="514"/>
      <c r="C199" s="519" t="s">
        <v>17</v>
      </c>
      <c r="D199" s="519"/>
      <c r="E199" s="17">
        <v>1E-3</v>
      </c>
      <c r="F199" s="18">
        <v>10</v>
      </c>
      <c r="G199" s="19">
        <f t="shared" si="10"/>
        <v>0.01</v>
      </c>
      <c r="H199" s="483"/>
      <c r="I199" s="473"/>
      <c r="K199">
        <f t="shared" si="11"/>
        <v>0</v>
      </c>
    </row>
    <row r="200" spans="1:11" x14ac:dyDescent="0.25">
      <c r="A200" s="514"/>
      <c r="B200" s="514"/>
      <c r="C200" s="530" t="s">
        <v>120</v>
      </c>
      <c r="D200" s="530"/>
      <c r="E200" s="125">
        <v>0.01</v>
      </c>
      <c r="F200" s="126">
        <v>11.98</v>
      </c>
      <c r="G200" s="127">
        <f t="shared" si="10"/>
        <v>0.1198</v>
      </c>
      <c r="H200" s="483"/>
      <c r="I200" s="473"/>
      <c r="K200">
        <f t="shared" si="11"/>
        <v>0</v>
      </c>
    </row>
    <row r="201" spans="1:11" ht="15" customHeight="1" thickBot="1" x14ac:dyDescent="0.3">
      <c r="A201" s="478" t="s">
        <v>130</v>
      </c>
      <c r="B201" s="478"/>
      <c r="C201" s="482" t="s">
        <v>125</v>
      </c>
      <c r="D201" s="482"/>
      <c r="E201" s="387">
        <v>0.04</v>
      </c>
      <c r="F201" s="96">
        <v>3.5</v>
      </c>
      <c r="G201" s="15">
        <f t="shared" si="10"/>
        <v>0.14000000000000001</v>
      </c>
      <c r="H201" s="480">
        <f>SUM(G201:G209)</f>
        <v>0.21301600000000001</v>
      </c>
      <c r="I201" s="473">
        <v>1</v>
      </c>
      <c r="K201">
        <f t="shared" si="11"/>
        <v>0</v>
      </c>
    </row>
    <row r="202" spans="1:11" ht="15" customHeight="1" thickBot="1" x14ac:dyDescent="0.3">
      <c r="A202" s="478"/>
      <c r="B202" s="478"/>
      <c r="C202" s="484" t="s">
        <v>332</v>
      </c>
      <c r="D202" s="485"/>
      <c r="E202" s="388">
        <v>0.08</v>
      </c>
      <c r="F202" s="95">
        <v>0.01</v>
      </c>
      <c r="G202" s="115">
        <f t="shared" si="10"/>
        <v>8.0000000000000004E-4</v>
      </c>
      <c r="H202" s="480"/>
      <c r="I202" s="473"/>
    </row>
    <row r="203" spans="1:11" ht="15.75" thickBot="1" x14ac:dyDescent="0.3">
      <c r="A203" s="478"/>
      <c r="B203" s="478"/>
      <c r="C203" s="465" t="s">
        <v>95</v>
      </c>
      <c r="D203" s="465"/>
      <c r="E203" s="17">
        <v>1.1999999999999999E-3</v>
      </c>
      <c r="F203" s="97">
        <v>3.02</v>
      </c>
      <c r="G203" s="19">
        <f t="shared" si="10"/>
        <v>3.6239999999999996E-3</v>
      </c>
      <c r="H203" s="480"/>
      <c r="I203" s="473"/>
      <c r="K203">
        <f>H200*I200</f>
        <v>0</v>
      </c>
    </row>
    <row r="204" spans="1:11" x14ac:dyDescent="0.25">
      <c r="A204" s="478"/>
      <c r="B204" s="478"/>
      <c r="C204" s="465" t="s">
        <v>131</v>
      </c>
      <c r="D204" s="465"/>
      <c r="E204" s="17">
        <v>6.0000000000000001E-3</v>
      </c>
      <c r="F204" s="97">
        <v>1.65</v>
      </c>
      <c r="G204" s="19">
        <f t="shared" si="10"/>
        <v>9.8999999999999991E-3</v>
      </c>
      <c r="H204" s="480"/>
      <c r="I204" s="473"/>
      <c r="K204">
        <f>H201*I201</f>
        <v>0.21301600000000001</v>
      </c>
    </row>
    <row r="205" spans="1:11" x14ac:dyDescent="0.25">
      <c r="A205" s="478"/>
      <c r="B205" s="478"/>
      <c r="C205" s="465" t="s">
        <v>132</v>
      </c>
      <c r="D205" s="465"/>
      <c r="E205" s="17">
        <v>1.2E-2</v>
      </c>
      <c r="F205" s="97">
        <v>2.5</v>
      </c>
      <c r="G205" s="19">
        <f t="shared" si="10"/>
        <v>0.03</v>
      </c>
      <c r="H205" s="480"/>
      <c r="I205" s="473"/>
      <c r="K205">
        <f t="shared" si="11"/>
        <v>0</v>
      </c>
    </row>
    <row r="206" spans="1:11" x14ac:dyDescent="0.25">
      <c r="A206" s="478"/>
      <c r="B206" s="478"/>
      <c r="C206" s="465" t="s">
        <v>47</v>
      </c>
      <c r="D206" s="465"/>
      <c r="E206" s="17">
        <v>1.1999999999999999E-3</v>
      </c>
      <c r="F206" s="97">
        <v>5.16</v>
      </c>
      <c r="G206" s="19">
        <f t="shared" si="10"/>
        <v>6.1919999999999996E-3</v>
      </c>
      <c r="H206" s="480"/>
      <c r="I206" s="473"/>
      <c r="K206">
        <f t="shared" si="11"/>
        <v>0</v>
      </c>
    </row>
    <row r="207" spans="1:11" x14ac:dyDescent="0.25">
      <c r="A207" s="478"/>
      <c r="B207" s="478"/>
      <c r="C207" s="465" t="s">
        <v>15</v>
      </c>
      <c r="D207" s="465"/>
      <c r="E207" s="17">
        <v>3.0000000000000001E-3</v>
      </c>
      <c r="F207" s="18">
        <v>3.5</v>
      </c>
      <c r="G207" s="19">
        <f t="shared" si="10"/>
        <v>1.0500000000000001E-2</v>
      </c>
      <c r="H207" s="480"/>
      <c r="I207" s="473"/>
      <c r="K207">
        <f t="shared" si="11"/>
        <v>0</v>
      </c>
    </row>
    <row r="208" spans="1:11" x14ac:dyDescent="0.25">
      <c r="A208" s="478"/>
      <c r="B208" s="478"/>
      <c r="C208" s="38" t="s">
        <v>16</v>
      </c>
      <c r="D208" s="39"/>
      <c r="E208" s="17">
        <v>2E-3</v>
      </c>
      <c r="F208" s="22">
        <v>1</v>
      </c>
      <c r="G208" s="19">
        <f t="shared" si="10"/>
        <v>2E-3</v>
      </c>
      <c r="H208" s="480"/>
      <c r="I208" s="473"/>
      <c r="K208">
        <f t="shared" si="11"/>
        <v>0</v>
      </c>
    </row>
    <row r="209" spans="1:11" x14ac:dyDescent="0.25">
      <c r="A209" s="478"/>
      <c r="B209" s="478"/>
      <c r="C209" s="531" t="s">
        <v>17</v>
      </c>
      <c r="D209" s="531"/>
      <c r="E209" s="123">
        <v>1E-3</v>
      </c>
      <c r="F209" s="128">
        <v>10</v>
      </c>
      <c r="G209" s="19">
        <f t="shared" si="10"/>
        <v>0.01</v>
      </c>
      <c r="H209" s="480"/>
      <c r="I209" s="473"/>
      <c r="K209">
        <f t="shared" si="11"/>
        <v>0</v>
      </c>
    </row>
    <row r="210" spans="1:11" ht="15.75" customHeight="1" thickBot="1" x14ac:dyDescent="0.3">
      <c r="A210" s="514" t="s">
        <v>133</v>
      </c>
      <c r="B210" s="514"/>
      <c r="C210" s="527" t="s">
        <v>134</v>
      </c>
      <c r="D210" s="527"/>
      <c r="E210" s="410">
        <v>0.04</v>
      </c>
      <c r="F210" s="129">
        <v>6.86</v>
      </c>
      <c r="G210" s="130">
        <f t="shared" si="10"/>
        <v>0.27440000000000003</v>
      </c>
      <c r="H210" s="528">
        <f>SUM(G210:G219)</f>
        <v>1.4496000000000002</v>
      </c>
      <c r="I210" s="529">
        <v>1</v>
      </c>
      <c r="K210">
        <f t="shared" si="11"/>
        <v>0</v>
      </c>
    </row>
    <row r="211" spans="1:11" ht="15.75" customHeight="1" thickBot="1" x14ac:dyDescent="0.3">
      <c r="A211" s="514"/>
      <c r="B211" s="514"/>
      <c r="C211" s="484" t="s">
        <v>332</v>
      </c>
      <c r="D211" s="485"/>
      <c r="E211" s="388">
        <v>0.08</v>
      </c>
      <c r="F211" s="178">
        <v>0.01</v>
      </c>
      <c r="G211" s="130">
        <f t="shared" si="10"/>
        <v>8.0000000000000004E-4</v>
      </c>
      <c r="H211" s="528"/>
      <c r="I211" s="529"/>
    </row>
    <row r="212" spans="1:11" ht="15.75" thickBot="1" x14ac:dyDescent="0.3">
      <c r="A212" s="514"/>
      <c r="B212" s="514"/>
      <c r="C212" s="518" t="s">
        <v>135</v>
      </c>
      <c r="D212" s="518"/>
      <c r="E212" s="132">
        <v>0.08</v>
      </c>
      <c r="F212" s="133">
        <v>9.9</v>
      </c>
      <c r="G212" s="130">
        <f t="shared" si="10"/>
        <v>0.79200000000000004</v>
      </c>
      <c r="H212" s="528"/>
      <c r="I212" s="529"/>
      <c r="K212">
        <f>H209*I209</f>
        <v>0</v>
      </c>
    </row>
    <row r="213" spans="1:11" x14ac:dyDescent="0.25">
      <c r="A213" s="514"/>
      <c r="B213" s="514"/>
      <c r="C213" s="488" t="s">
        <v>136</v>
      </c>
      <c r="D213" s="488"/>
      <c r="E213" s="53">
        <v>0.01</v>
      </c>
      <c r="F213" s="54">
        <v>12</v>
      </c>
      <c r="G213" s="55">
        <f t="shared" si="10"/>
        <v>0.12</v>
      </c>
      <c r="H213" s="528"/>
      <c r="I213" s="529"/>
      <c r="K213">
        <f>H210*I210</f>
        <v>1.4496000000000002</v>
      </c>
    </row>
    <row r="214" spans="1:11" x14ac:dyDescent="0.25">
      <c r="A214" s="514"/>
      <c r="B214" s="514"/>
      <c r="C214" s="519" t="s">
        <v>56</v>
      </c>
      <c r="D214" s="519"/>
      <c r="E214" s="134">
        <v>0.01</v>
      </c>
      <c r="F214" s="88">
        <v>20</v>
      </c>
      <c r="G214" s="135">
        <f t="shared" si="10"/>
        <v>0.2</v>
      </c>
      <c r="H214" s="528"/>
      <c r="I214" s="529"/>
      <c r="K214">
        <f t="shared" si="11"/>
        <v>0</v>
      </c>
    </row>
    <row r="215" spans="1:11" x14ac:dyDescent="0.25">
      <c r="A215" s="514"/>
      <c r="B215" s="514"/>
      <c r="C215" s="519" t="s">
        <v>131</v>
      </c>
      <c r="D215" s="519"/>
      <c r="E215" s="134">
        <v>6.0000000000000001E-3</v>
      </c>
      <c r="F215" s="88">
        <v>1.65</v>
      </c>
      <c r="G215" s="135">
        <f t="shared" si="10"/>
        <v>9.8999999999999991E-3</v>
      </c>
      <c r="H215" s="528"/>
      <c r="I215" s="529"/>
      <c r="K215">
        <f t="shared" si="11"/>
        <v>0</v>
      </c>
    </row>
    <row r="216" spans="1:11" x14ac:dyDescent="0.25">
      <c r="A216" s="514"/>
      <c r="B216" s="514"/>
      <c r="C216" s="519" t="s">
        <v>132</v>
      </c>
      <c r="D216" s="519"/>
      <c r="E216" s="134">
        <v>1.2E-2</v>
      </c>
      <c r="F216" s="88">
        <v>2.5</v>
      </c>
      <c r="G216" s="135">
        <f t="shared" si="10"/>
        <v>0.03</v>
      </c>
      <c r="H216" s="528"/>
      <c r="I216" s="529"/>
      <c r="K216">
        <f t="shared" si="11"/>
        <v>0</v>
      </c>
    </row>
    <row r="217" spans="1:11" x14ac:dyDescent="0.25">
      <c r="A217" s="514"/>
      <c r="B217" s="514"/>
      <c r="C217" s="20" t="s">
        <v>16</v>
      </c>
      <c r="D217" s="39"/>
      <c r="E217" s="134">
        <v>2E-3</v>
      </c>
      <c r="F217" s="136">
        <v>1</v>
      </c>
      <c r="G217" s="135">
        <f t="shared" si="10"/>
        <v>2E-3</v>
      </c>
      <c r="H217" s="528"/>
      <c r="I217" s="529"/>
      <c r="K217">
        <f t="shared" si="11"/>
        <v>0</v>
      </c>
    </row>
    <row r="218" spans="1:11" x14ac:dyDescent="0.25">
      <c r="A218" s="514"/>
      <c r="B218" s="514"/>
      <c r="C218" s="519" t="s">
        <v>17</v>
      </c>
      <c r="D218" s="519"/>
      <c r="E218" s="134">
        <v>1E-3</v>
      </c>
      <c r="F218" s="137">
        <v>10</v>
      </c>
      <c r="G218" s="135">
        <f t="shared" si="10"/>
        <v>0.01</v>
      </c>
      <c r="H218" s="528"/>
      <c r="I218" s="529"/>
      <c r="K218">
        <f t="shared" si="11"/>
        <v>0</v>
      </c>
    </row>
    <row r="219" spans="1:11" x14ac:dyDescent="0.25">
      <c r="A219" s="514"/>
      <c r="B219" s="514"/>
      <c r="C219" s="530" t="s">
        <v>15</v>
      </c>
      <c r="D219" s="530"/>
      <c r="E219" s="138">
        <v>3.0000000000000001E-3</v>
      </c>
      <c r="F219" s="139">
        <v>3.5</v>
      </c>
      <c r="G219" s="140">
        <f t="shared" si="10"/>
        <v>1.0500000000000001E-2</v>
      </c>
      <c r="H219" s="528"/>
      <c r="I219" s="529"/>
      <c r="K219">
        <f t="shared" si="11"/>
        <v>0</v>
      </c>
    </row>
    <row r="220" spans="1:11" ht="15.75" thickBot="1" x14ac:dyDescent="0.3">
      <c r="A220" s="110"/>
      <c r="B220" s="110"/>
      <c r="C220" s="40"/>
      <c r="D220" s="40"/>
      <c r="E220" s="111"/>
      <c r="F220" s="22"/>
      <c r="G220" s="141"/>
      <c r="H220" s="142"/>
      <c r="I220" s="110"/>
      <c r="K220">
        <f t="shared" si="11"/>
        <v>0</v>
      </c>
    </row>
    <row r="221" spans="1:11" hidden="1" x14ac:dyDescent="0.25">
      <c r="A221" s="110"/>
      <c r="B221" s="110"/>
      <c r="C221" s="40"/>
      <c r="D221" s="40"/>
      <c r="E221" s="111"/>
      <c r="F221" s="22"/>
      <c r="G221" s="141"/>
      <c r="H221" s="142"/>
      <c r="I221" s="110"/>
      <c r="K221">
        <f t="shared" si="11"/>
        <v>0</v>
      </c>
    </row>
    <row r="222" spans="1:11" ht="15.75" thickBot="1" x14ac:dyDescent="0.3">
      <c r="A222" s="469" t="s">
        <v>1</v>
      </c>
      <c r="B222" s="469"/>
      <c r="C222" s="470" t="s">
        <v>2</v>
      </c>
      <c r="D222" s="470"/>
      <c r="E222" s="5" t="s">
        <v>3</v>
      </c>
      <c r="F222" s="121" t="s">
        <v>4</v>
      </c>
      <c r="G222" s="521" t="s">
        <v>5</v>
      </c>
      <c r="H222" s="77" t="s">
        <v>6</v>
      </c>
      <c r="I222" s="8" t="s">
        <v>7</v>
      </c>
      <c r="K222">
        <f t="shared" si="11"/>
        <v>0</v>
      </c>
    </row>
    <row r="223" spans="1:11" ht="15.75" thickBot="1" x14ac:dyDescent="0.3">
      <c r="A223" s="472" t="s">
        <v>8</v>
      </c>
      <c r="B223" s="472"/>
      <c r="C223" s="470"/>
      <c r="D223" s="470"/>
      <c r="E223" s="9" t="s">
        <v>9</v>
      </c>
      <c r="F223" s="122" t="s">
        <v>10</v>
      </c>
      <c r="G223" s="521"/>
      <c r="H223" s="80" t="s">
        <v>1</v>
      </c>
      <c r="I223" s="12" t="s">
        <v>11</v>
      </c>
      <c r="K223">
        <f t="shared" si="11"/>
        <v>0</v>
      </c>
    </row>
    <row r="224" spans="1:11" ht="15" customHeight="1" x14ac:dyDescent="0.25">
      <c r="A224" s="522" t="s">
        <v>137</v>
      </c>
      <c r="B224" s="522"/>
      <c r="C224" s="523" t="s">
        <v>125</v>
      </c>
      <c r="D224" s="523"/>
      <c r="E224" s="409">
        <v>0.04</v>
      </c>
      <c r="F224" s="95">
        <v>3.5</v>
      </c>
      <c r="G224" s="115">
        <f t="shared" ref="G224:G237" si="12">(E224*F224)</f>
        <v>0.14000000000000001</v>
      </c>
      <c r="H224" s="524">
        <f>SUM(G224:G230)</f>
        <v>0.28802000000000005</v>
      </c>
      <c r="I224" s="525">
        <v>1</v>
      </c>
      <c r="K224">
        <v>0</v>
      </c>
    </row>
    <row r="225" spans="1:11" ht="15" customHeight="1" x14ac:dyDescent="0.25">
      <c r="A225" s="522"/>
      <c r="B225" s="522"/>
      <c r="C225" s="484" t="s">
        <v>332</v>
      </c>
      <c r="D225" s="485"/>
      <c r="E225" s="388">
        <v>0.08</v>
      </c>
      <c r="F225" s="95">
        <v>0.01</v>
      </c>
      <c r="G225" s="115">
        <f t="shared" si="12"/>
        <v>8.0000000000000004E-4</v>
      </c>
      <c r="H225" s="524"/>
      <c r="I225" s="525"/>
    </row>
    <row r="226" spans="1:11" x14ac:dyDescent="0.25">
      <c r="A226" s="522"/>
      <c r="B226" s="522"/>
      <c r="C226" s="513" t="s">
        <v>14</v>
      </c>
      <c r="D226" s="513"/>
      <c r="E226" s="85">
        <v>1.1999999999999999E-3</v>
      </c>
      <c r="F226" s="97">
        <v>4.0999999999999996</v>
      </c>
      <c r="G226" s="19">
        <f t="shared" si="12"/>
        <v>4.919999999999999E-3</v>
      </c>
      <c r="H226" s="524"/>
      <c r="I226" s="525"/>
      <c r="K226">
        <v>0</v>
      </c>
    </row>
    <row r="227" spans="1:11" x14ac:dyDescent="0.25">
      <c r="A227" s="522"/>
      <c r="B227" s="522"/>
      <c r="C227" s="513" t="s">
        <v>15</v>
      </c>
      <c r="D227" s="513"/>
      <c r="E227" s="85">
        <v>3.0000000000000001E-3</v>
      </c>
      <c r="F227" s="18">
        <v>3.5</v>
      </c>
      <c r="G227" s="19">
        <f t="shared" si="12"/>
        <v>1.0500000000000001E-2</v>
      </c>
      <c r="H227" s="524"/>
      <c r="I227" s="525"/>
      <c r="K227">
        <f>H224*I224</f>
        <v>0.28802000000000005</v>
      </c>
    </row>
    <row r="228" spans="1:11" x14ac:dyDescent="0.25">
      <c r="A228" s="522"/>
      <c r="B228" s="522"/>
      <c r="C228" s="20" t="s">
        <v>16</v>
      </c>
      <c r="D228" s="21"/>
      <c r="E228" s="85">
        <v>2E-3</v>
      </c>
      <c r="F228" s="22">
        <v>1</v>
      </c>
      <c r="G228" s="19">
        <f t="shared" si="12"/>
        <v>2E-3</v>
      </c>
      <c r="H228" s="524"/>
      <c r="I228" s="525"/>
      <c r="K228">
        <f t="shared" ref="K228:K241" si="13">H226*I226</f>
        <v>0</v>
      </c>
    </row>
    <row r="229" spans="1:11" x14ac:dyDescent="0.25">
      <c r="A229" s="522"/>
      <c r="B229" s="522"/>
      <c r="C229" s="513" t="s">
        <v>17</v>
      </c>
      <c r="D229" s="513"/>
      <c r="E229" s="85">
        <v>1E-3</v>
      </c>
      <c r="F229" s="18">
        <v>10</v>
      </c>
      <c r="G229" s="19">
        <f t="shared" si="12"/>
        <v>0.01</v>
      </c>
      <c r="H229" s="524"/>
      <c r="I229" s="525"/>
      <c r="K229">
        <f t="shared" si="13"/>
        <v>0</v>
      </c>
    </row>
    <row r="230" spans="1:11" ht="15.75" thickBot="1" x14ac:dyDescent="0.3">
      <c r="A230" s="522"/>
      <c r="B230" s="522"/>
      <c r="C230" s="526" t="s">
        <v>120</v>
      </c>
      <c r="D230" s="526"/>
      <c r="E230" s="143">
        <v>0.01</v>
      </c>
      <c r="F230" s="144">
        <v>11.98</v>
      </c>
      <c r="G230" s="19">
        <f t="shared" si="12"/>
        <v>0.1198</v>
      </c>
      <c r="H230" s="524"/>
      <c r="I230" s="525"/>
      <c r="K230">
        <f t="shared" si="13"/>
        <v>0</v>
      </c>
    </row>
    <row r="231" spans="1:11" ht="15.75" customHeight="1" thickBot="1" x14ac:dyDescent="0.3">
      <c r="A231" s="514" t="s">
        <v>138</v>
      </c>
      <c r="B231" s="514"/>
      <c r="C231" s="515" t="s">
        <v>125</v>
      </c>
      <c r="D231" s="515"/>
      <c r="E231" s="411">
        <v>0.04</v>
      </c>
      <c r="F231" s="145">
        <v>3.5</v>
      </c>
      <c r="G231" s="146">
        <f t="shared" si="12"/>
        <v>0.14000000000000001</v>
      </c>
      <c r="H231" s="516">
        <f>SUM(G231:G237)</f>
        <v>0.66322000000000003</v>
      </c>
      <c r="I231" s="517">
        <v>2</v>
      </c>
      <c r="K231">
        <f t="shared" si="13"/>
        <v>0</v>
      </c>
    </row>
    <row r="232" spans="1:11" ht="15.75" customHeight="1" thickBot="1" x14ac:dyDescent="0.3">
      <c r="A232" s="514"/>
      <c r="B232" s="514"/>
      <c r="C232" s="484" t="s">
        <v>332</v>
      </c>
      <c r="D232" s="485"/>
      <c r="E232" s="388">
        <v>0.08</v>
      </c>
      <c r="F232" s="386">
        <v>0.01</v>
      </c>
      <c r="G232" s="146">
        <f t="shared" si="12"/>
        <v>8.0000000000000004E-4</v>
      </c>
      <c r="H232" s="516"/>
      <c r="I232" s="517"/>
    </row>
    <row r="233" spans="1:11" ht="15.75" thickBot="1" x14ac:dyDescent="0.3">
      <c r="A233" s="514"/>
      <c r="B233" s="514"/>
      <c r="C233" s="518" t="s">
        <v>135</v>
      </c>
      <c r="D233" s="518"/>
      <c r="E233" s="47">
        <v>0.05</v>
      </c>
      <c r="F233" s="147">
        <v>9.9</v>
      </c>
      <c r="G233" s="130">
        <f t="shared" si="12"/>
        <v>0.49500000000000005</v>
      </c>
      <c r="H233" s="516"/>
      <c r="I233" s="517"/>
      <c r="K233">
        <f>H230*I230</f>
        <v>0</v>
      </c>
    </row>
    <row r="234" spans="1:11" x14ac:dyDescent="0.25">
      <c r="A234" s="514"/>
      <c r="B234" s="514"/>
      <c r="C234" s="519" t="s">
        <v>14</v>
      </c>
      <c r="D234" s="519"/>
      <c r="E234" s="17">
        <v>1.1999999999999999E-3</v>
      </c>
      <c r="F234" s="148">
        <v>4.0999999999999996</v>
      </c>
      <c r="G234" s="135">
        <f t="shared" si="12"/>
        <v>4.919999999999999E-3</v>
      </c>
      <c r="H234" s="516"/>
      <c r="I234" s="517"/>
      <c r="K234">
        <f>H231*I231</f>
        <v>1.3264400000000001</v>
      </c>
    </row>
    <row r="235" spans="1:11" x14ac:dyDescent="0.25">
      <c r="A235" s="514"/>
      <c r="B235" s="514"/>
      <c r="C235" s="519" t="s">
        <v>15</v>
      </c>
      <c r="D235" s="519"/>
      <c r="E235" s="17">
        <v>3.0000000000000001E-3</v>
      </c>
      <c r="F235" s="149">
        <v>3.5</v>
      </c>
      <c r="G235" s="135">
        <f t="shared" si="12"/>
        <v>1.0500000000000001E-2</v>
      </c>
      <c r="H235" s="516"/>
      <c r="I235" s="517"/>
      <c r="K235">
        <f t="shared" si="13"/>
        <v>0</v>
      </c>
    </row>
    <row r="236" spans="1:11" x14ac:dyDescent="0.25">
      <c r="A236" s="514"/>
      <c r="B236" s="514"/>
      <c r="C236" s="20" t="s">
        <v>16</v>
      </c>
      <c r="D236" s="39"/>
      <c r="E236" s="17">
        <v>2E-3</v>
      </c>
      <c r="F236" s="150">
        <v>1</v>
      </c>
      <c r="G236" s="135">
        <f t="shared" si="12"/>
        <v>2E-3</v>
      </c>
      <c r="H236" s="516"/>
      <c r="I236" s="517"/>
      <c r="K236">
        <f t="shared" si="13"/>
        <v>0</v>
      </c>
    </row>
    <row r="237" spans="1:11" x14ac:dyDescent="0.25">
      <c r="A237" s="514"/>
      <c r="B237" s="514"/>
      <c r="C237" s="520" t="s">
        <v>17</v>
      </c>
      <c r="D237" s="520"/>
      <c r="E237" s="62">
        <v>1E-3</v>
      </c>
      <c r="F237" s="151">
        <v>10</v>
      </c>
      <c r="G237" s="135">
        <f t="shared" si="12"/>
        <v>0.01</v>
      </c>
      <c r="H237" s="516"/>
      <c r="I237" s="517"/>
      <c r="K237">
        <f t="shared" si="13"/>
        <v>0</v>
      </c>
    </row>
    <row r="238" spans="1:11" ht="15.75" thickBot="1" x14ac:dyDescent="0.3">
      <c r="A238" s="491" t="s">
        <v>27</v>
      </c>
      <c r="B238" s="491"/>
      <c r="C238" s="491"/>
      <c r="D238" s="491"/>
      <c r="E238" s="491"/>
      <c r="F238" s="491"/>
      <c r="G238" s="491"/>
      <c r="H238" s="491"/>
      <c r="I238" s="32">
        <v>8</v>
      </c>
      <c r="K238">
        <f t="shared" si="13"/>
        <v>0</v>
      </c>
    </row>
    <row r="239" spans="1:11" ht="15" customHeight="1" x14ac:dyDescent="0.25">
      <c r="A239" s="461" t="s">
        <v>367</v>
      </c>
      <c r="B239" s="461"/>
      <c r="C239" s="461"/>
      <c r="D239" s="461"/>
      <c r="E239" s="461"/>
      <c r="F239" s="461"/>
      <c r="G239" s="461"/>
      <c r="H239" s="461"/>
      <c r="I239" s="461"/>
      <c r="K239">
        <f t="shared" si="13"/>
        <v>0</v>
      </c>
    </row>
    <row r="240" spans="1:11" x14ac:dyDescent="0.25">
      <c r="K240">
        <f t="shared" si="13"/>
        <v>0</v>
      </c>
    </row>
    <row r="241" spans="9:11" x14ac:dyDescent="0.25">
      <c r="K241">
        <f t="shared" si="13"/>
        <v>0</v>
      </c>
    </row>
    <row r="242" spans="9:11" x14ac:dyDescent="0.25">
      <c r="K242">
        <f>SUM(K62:K241)</f>
        <v>11.058856</v>
      </c>
    </row>
    <row r="243" spans="9:11" x14ac:dyDescent="0.25">
      <c r="K243" s="70">
        <f>K242/30</f>
        <v>0.36862853333333334</v>
      </c>
    </row>
    <row r="248" spans="9:11" x14ac:dyDescent="0.25">
      <c r="I248" s="152"/>
    </row>
    <row r="249" spans="9:11" x14ac:dyDescent="0.25">
      <c r="I249" s="152"/>
    </row>
  </sheetData>
  <mergeCells count="305">
    <mergeCell ref="A3:B3"/>
    <mergeCell ref="C3:D4"/>
    <mergeCell ref="G3:G4"/>
    <mergeCell ref="A4:B4"/>
    <mergeCell ref="A5:B9"/>
    <mergeCell ref="C5:D5"/>
    <mergeCell ref="H5:H9"/>
    <mergeCell ref="I5:I9"/>
    <mergeCell ref="C7:D7"/>
    <mergeCell ref="C9:D9"/>
    <mergeCell ref="C6:D6"/>
    <mergeCell ref="A10:B15"/>
    <mergeCell ref="C10:D10"/>
    <mergeCell ref="H10:H15"/>
    <mergeCell ref="I10:I15"/>
    <mergeCell ref="C12:D12"/>
    <mergeCell ref="C14:D14"/>
    <mergeCell ref="C15:D15"/>
    <mergeCell ref="A16:B21"/>
    <mergeCell ref="C16:D16"/>
    <mergeCell ref="H16:H21"/>
    <mergeCell ref="I16:I21"/>
    <mergeCell ref="C18:D18"/>
    <mergeCell ref="C20:D20"/>
    <mergeCell ref="C21:D21"/>
    <mergeCell ref="C11:D11"/>
    <mergeCell ref="C17:D17"/>
    <mergeCell ref="A22:H22"/>
    <mergeCell ref="A26:B26"/>
    <mergeCell ref="C26:D27"/>
    <mergeCell ref="G26:G27"/>
    <mergeCell ref="A27:B27"/>
    <mergeCell ref="A28:B32"/>
    <mergeCell ref="C28:D28"/>
    <mergeCell ref="H28:H32"/>
    <mergeCell ref="I28:I32"/>
    <mergeCell ref="C30:D30"/>
    <mergeCell ref="C32:D32"/>
    <mergeCell ref="C29:D29"/>
    <mergeCell ref="A33:B35"/>
    <mergeCell ref="C33:D33"/>
    <mergeCell ref="H33:H35"/>
    <mergeCell ref="I33:I35"/>
    <mergeCell ref="C35:D35"/>
    <mergeCell ref="A36:B45"/>
    <mergeCell ref="C36:D36"/>
    <mergeCell ref="H36:H45"/>
    <mergeCell ref="I36:I45"/>
    <mergeCell ref="C37:D37"/>
    <mergeCell ref="C38:D38"/>
    <mergeCell ref="C39:D39"/>
    <mergeCell ref="C40:D40"/>
    <mergeCell ref="C41:D41"/>
    <mergeCell ref="C42:D42"/>
    <mergeCell ref="C43:D43"/>
    <mergeCell ref="C45:D45"/>
    <mergeCell ref="C34:D34"/>
    <mergeCell ref="A46:B54"/>
    <mergeCell ref="C46:D46"/>
    <mergeCell ref="H46:H54"/>
    <mergeCell ref="I46:I54"/>
    <mergeCell ref="C48:D48"/>
    <mergeCell ref="C50:D50"/>
    <mergeCell ref="C51:D51"/>
    <mergeCell ref="C52:D52"/>
    <mergeCell ref="C53:D53"/>
    <mergeCell ref="C54:D54"/>
    <mergeCell ref="C47:D47"/>
    <mergeCell ref="A55:H55"/>
    <mergeCell ref="A58:B58"/>
    <mergeCell ref="C58:D59"/>
    <mergeCell ref="G58:G59"/>
    <mergeCell ref="A59:B59"/>
    <mergeCell ref="A60:B65"/>
    <mergeCell ref="C60:D60"/>
    <mergeCell ref="H60:H65"/>
    <mergeCell ref="I60:I65"/>
    <mergeCell ref="C61:D61"/>
    <mergeCell ref="C62:D62"/>
    <mergeCell ref="C63:D63"/>
    <mergeCell ref="C65:D65"/>
    <mergeCell ref="A66:B70"/>
    <mergeCell ref="C66:D66"/>
    <mergeCell ref="H66:H70"/>
    <mergeCell ref="I66:I70"/>
    <mergeCell ref="C67:D67"/>
    <mergeCell ref="C69:D69"/>
    <mergeCell ref="C70:D70"/>
    <mergeCell ref="A71:B75"/>
    <mergeCell ref="C71:D71"/>
    <mergeCell ref="H71:H75"/>
    <mergeCell ref="I71:I75"/>
    <mergeCell ref="C72:D72"/>
    <mergeCell ref="C74:D74"/>
    <mergeCell ref="C75:D75"/>
    <mergeCell ref="A76:B80"/>
    <mergeCell ref="C76:D76"/>
    <mergeCell ref="H76:H80"/>
    <mergeCell ref="I76:I80"/>
    <mergeCell ref="C77:D77"/>
    <mergeCell ref="C79:D79"/>
    <mergeCell ref="C80:D80"/>
    <mergeCell ref="A81:B88"/>
    <mergeCell ref="C81:D81"/>
    <mergeCell ref="H81:H88"/>
    <mergeCell ref="I81:I88"/>
    <mergeCell ref="C82:D82"/>
    <mergeCell ref="C83:D83"/>
    <mergeCell ref="C84:D84"/>
    <mergeCell ref="C86:D86"/>
    <mergeCell ref="C87:D87"/>
    <mergeCell ref="C88:D88"/>
    <mergeCell ref="A89:B94"/>
    <mergeCell ref="C89:D89"/>
    <mergeCell ref="H89:H94"/>
    <mergeCell ref="I89:I94"/>
    <mergeCell ref="C90:D90"/>
    <mergeCell ref="C91:D91"/>
    <mergeCell ref="C92:D92"/>
    <mergeCell ref="C94:D94"/>
    <mergeCell ref="A95:B98"/>
    <mergeCell ref="C95:D95"/>
    <mergeCell ref="H95:H98"/>
    <mergeCell ref="I95:I98"/>
    <mergeCell ref="C96:D96"/>
    <mergeCell ref="C98:D98"/>
    <mergeCell ref="A100:B100"/>
    <mergeCell ref="C100:D101"/>
    <mergeCell ref="G100:G101"/>
    <mergeCell ref="A101:B101"/>
    <mergeCell ref="A102:B106"/>
    <mergeCell ref="C102:D102"/>
    <mergeCell ref="H102:H106"/>
    <mergeCell ref="I102:I106"/>
    <mergeCell ref="C103:D103"/>
    <mergeCell ref="C105:D105"/>
    <mergeCell ref="C106:D106"/>
    <mergeCell ref="A107:B107"/>
    <mergeCell ref="H107:H111"/>
    <mergeCell ref="I107:I111"/>
    <mergeCell ref="C108:D108"/>
    <mergeCell ref="C109:D109"/>
    <mergeCell ref="A110:B111"/>
    <mergeCell ref="C111:D111"/>
    <mergeCell ref="A112:B116"/>
    <mergeCell ref="C112:D112"/>
    <mergeCell ref="H112:H116"/>
    <mergeCell ref="I112:I116"/>
    <mergeCell ref="C113:D113"/>
    <mergeCell ref="C114:D114"/>
    <mergeCell ref="C116:D116"/>
    <mergeCell ref="A117:B122"/>
    <mergeCell ref="C117:D117"/>
    <mergeCell ref="H117:H122"/>
    <mergeCell ref="I117:I122"/>
    <mergeCell ref="C119:D119"/>
    <mergeCell ref="C120:D120"/>
    <mergeCell ref="C122:D122"/>
    <mergeCell ref="A123:B127"/>
    <mergeCell ref="C123:D123"/>
    <mergeCell ref="H123:H127"/>
    <mergeCell ref="I123:I127"/>
    <mergeCell ref="C124:D124"/>
    <mergeCell ref="C125:D125"/>
    <mergeCell ref="C127:D127"/>
    <mergeCell ref="C118:D118"/>
    <mergeCell ref="A128:B133"/>
    <mergeCell ref="C128:D128"/>
    <mergeCell ref="H128:H133"/>
    <mergeCell ref="I128:I133"/>
    <mergeCell ref="C129:D129"/>
    <mergeCell ref="C130:D130"/>
    <mergeCell ref="C131:D131"/>
    <mergeCell ref="C133:D133"/>
    <mergeCell ref="A134:B138"/>
    <mergeCell ref="C134:D134"/>
    <mergeCell ref="H134:H138"/>
    <mergeCell ref="I134:I138"/>
    <mergeCell ref="C135:D135"/>
    <mergeCell ref="C136:D136"/>
    <mergeCell ref="C138:D138"/>
    <mergeCell ref="A139:H139"/>
    <mergeCell ref="A142:B142"/>
    <mergeCell ref="C142:D143"/>
    <mergeCell ref="G142:G143"/>
    <mergeCell ref="A143:B143"/>
    <mergeCell ref="A144:B148"/>
    <mergeCell ref="C144:D144"/>
    <mergeCell ref="H144:H148"/>
    <mergeCell ref="I144:I148"/>
    <mergeCell ref="C146:D146"/>
    <mergeCell ref="C148:D148"/>
    <mergeCell ref="C145:D145"/>
    <mergeCell ref="A149:B154"/>
    <mergeCell ref="C149:D149"/>
    <mergeCell ref="H149:H154"/>
    <mergeCell ref="I149:I154"/>
    <mergeCell ref="C150:D150"/>
    <mergeCell ref="C151:D151"/>
    <mergeCell ref="C152:D152"/>
    <mergeCell ref="C154:D154"/>
    <mergeCell ref="A155:B161"/>
    <mergeCell ref="C155:D155"/>
    <mergeCell ref="H155:H161"/>
    <mergeCell ref="I155:I161"/>
    <mergeCell ref="C157:D157"/>
    <mergeCell ref="C158:D158"/>
    <mergeCell ref="C159:D159"/>
    <mergeCell ref="C161:D161"/>
    <mergeCell ref="C156:D156"/>
    <mergeCell ref="A162:B168"/>
    <mergeCell ref="C162:D162"/>
    <mergeCell ref="H162:H168"/>
    <mergeCell ref="I162:I168"/>
    <mergeCell ref="C163:D163"/>
    <mergeCell ref="C164:D164"/>
    <mergeCell ref="C165:D165"/>
    <mergeCell ref="C166:D166"/>
    <mergeCell ref="C168:D168"/>
    <mergeCell ref="A169:B175"/>
    <mergeCell ref="C169:D169"/>
    <mergeCell ref="H169:H175"/>
    <mergeCell ref="I169:I175"/>
    <mergeCell ref="C170:D170"/>
    <mergeCell ref="C171:D171"/>
    <mergeCell ref="C172:D172"/>
    <mergeCell ref="C173:D173"/>
    <mergeCell ref="C175:D175"/>
    <mergeCell ref="A176:H176"/>
    <mergeCell ref="A180:B180"/>
    <mergeCell ref="C180:D181"/>
    <mergeCell ref="G180:G181"/>
    <mergeCell ref="A181:B181"/>
    <mergeCell ref="A182:B188"/>
    <mergeCell ref="C182:D182"/>
    <mergeCell ref="H182:H188"/>
    <mergeCell ref="I182:I188"/>
    <mergeCell ref="C184:D184"/>
    <mergeCell ref="C185:D185"/>
    <mergeCell ref="C186:D186"/>
    <mergeCell ref="C188:D188"/>
    <mergeCell ref="C183:D183"/>
    <mergeCell ref="A189:B193"/>
    <mergeCell ref="C189:D189"/>
    <mergeCell ref="H189:H193"/>
    <mergeCell ref="I189:I193"/>
    <mergeCell ref="C191:D191"/>
    <mergeCell ref="C193:D193"/>
    <mergeCell ref="A194:B200"/>
    <mergeCell ref="C194:D194"/>
    <mergeCell ref="H194:H200"/>
    <mergeCell ref="I194:I200"/>
    <mergeCell ref="C196:D196"/>
    <mergeCell ref="C197:D197"/>
    <mergeCell ref="C199:D199"/>
    <mergeCell ref="C200:D200"/>
    <mergeCell ref="C195:D195"/>
    <mergeCell ref="C190:D190"/>
    <mergeCell ref="A201:B209"/>
    <mergeCell ref="C201:D201"/>
    <mergeCell ref="H201:H209"/>
    <mergeCell ref="I201:I209"/>
    <mergeCell ref="C203:D203"/>
    <mergeCell ref="C204:D204"/>
    <mergeCell ref="C205:D205"/>
    <mergeCell ref="C206:D206"/>
    <mergeCell ref="C207:D207"/>
    <mergeCell ref="C209:D209"/>
    <mergeCell ref="C202:D202"/>
    <mergeCell ref="A210:B219"/>
    <mergeCell ref="C210:D210"/>
    <mergeCell ref="H210:H219"/>
    <mergeCell ref="I210:I219"/>
    <mergeCell ref="C212:D212"/>
    <mergeCell ref="C213:D213"/>
    <mergeCell ref="C214:D214"/>
    <mergeCell ref="C215:D215"/>
    <mergeCell ref="C216:D216"/>
    <mergeCell ref="C218:D218"/>
    <mergeCell ref="C219:D219"/>
    <mergeCell ref="C211:D211"/>
    <mergeCell ref="A222:B222"/>
    <mergeCell ref="C222:D223"/>
    <mergeCell ref="G222:G223"/>
    <mergeCell ref="A223:B223"/>
    <mergeCell ref="A224:B230"/>
    <mergeCell ref="C224:D224"/>
    <mergeCell ref="H224:H230"/>
    <mergeCell ref="I224:I230"/>
    <mergeCell ref="C226:D226"/>
    <mergeCell ref="C227:D227"/>
    <mergeCell ref="C229:D229"/>
    <mergeCell ref="C230:D230"/>
    <mergeCell ref="C225:D225"/>
    <mergeCell ref="A239:I239"/>
    <mergeCell ref="A231:B237"/>
    <mergeCell ref="C231:D231"/>
    <mergeCell ref="H231:H237"/>
    <mergeCell ref="I231:I237"/>
    <mergeCell ref="C233:D233"/>
    <mergeCell ref="C234:D234"/>
    <mergeCell ref="C235:D235"/>
    <mergeCell ref="C237:D237"/>
    <mergeCell ref="A238:H238"/>
    <mergeCell ref="C232:D232"/>
  </mergeCells>
  <pageMargins left="0.51180555555555496" right="0.51180555555555496" top="1.37777777777778" bottom="0.98402777777777795" header="0.51180555555555496" footer="0.51180555555555496"/>
  <pageSetup paperSize="9" scale="98" firstPageNumber="0"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75"/>
  <sheetViews>
    <sheetView tabSelected="1" topLeftCell="A67" zoomScale="140" zoomScaleNormal="140" workbookViewId="0">
      <selection activeCell="A197" sqref="A197:K197"/>
    </sheetView>
  </sheetViews>
  <sheetFormatPr defaultColWidth="8.7109375" defaultRowHeight="15" x14ac:dyDescent="0.25"/>
  <cols>
    <col min="2" max="2" width="10.7109375" customWidth="1"/>
    <col min="4" max="4" width="9.42578125" customWidth="1"/>
    <col min="5" max="5" width="11.42578125" customWidth="1"/>
    <col min="6" max="6" width="7.7109375" customWidth="1"/>
    <col min="7" max="7" width="10.28515625" customWidth="1"/>
    <col min="8" max="8" width="11.85546875" customWidth="1"/>
    <col min="9" max="9" width="12.140625" customWidth="1"/>
    <col min="11" max="11" width="11.42578125" hidden="1" customWidth="1"/>
  </cols>
  <sheetData>
    <row r="1" spans="1:12" ht="23.25" x14ac:dyDescent="0.35">
      <c r="A1" s="71"/>
      <c r="B1" s="36"/>
      <c r="C1" s="59"/>
      <c r="D1" s="59"/>
      <c r="E1" s="59"/>
      <c r="F1" s="59"/>
      <c r="G1" s="59"/>
      <c r="H1" s="59"/>
      <c r="I1" s="59"/>
      <c r="K1" s="1"/>
      <c r="L1" s="1"/>
    </row>
    <row r="2" spans="1:12" ht="9.75" customHeight="1" x14ac:dyDescent="0.35">
      <c r="A2" s="36"/>
      <c r="B2" s="36"/>
      <c r="C2" s="59"/>
      <c r="D2" s="59"/>
      <c r="E2" s="59"/>
      <c r="F2" s="59"/>
      <c r="G2" s="59"/>
      <c r="H2" s="59"/>
      <c r="I2" s="59"/>
      <c r="J2" s="1"/>
      <c r="K2" s="2"/>
      <c r="L2" s="2"/>
    </row>
    <row r="3" spans="1:12" ht="22.5" customHeight="1" x14ac:dyDescent="0.35">
      <c r="A3" s="36" t="s">
        <v>139</v>
      </c>
      <c r="B3" s="36"/>
      <c r="C3" s="59"/>
      <c r="D3" s="59"/>
      <c r="E3" s="59"/>
      <c r="F3" s="59"/>
      <c r="G3" s="59"/>
      <c r="H3" s="59"/>
      <c r="I3" s="59"/>
      <c r="J3" s="1"/>
      <c r="K3" s="2"/>
      <c r="L3" s="2"/>
    </row>
    <row r="4" spans="1:12" ht="17.25" customHeight="1" x14ac:dyDescent="0.35">
      <c r="A4" s="153"/>
      <c r="B4" s="154"/>
      <c r="C4" s="155" t="s">
        <v>140</v>
      </c>
      <c r="D4" s="154"/>
      <c r="E4" s="154"/>
      <c r="F4" s="154"/>
      <c r="G4" s="154"/>
      <c r="H4" s="154"/>
      <c r="I4" s="156"/>
      <c r="J4" s="4"/>
      <c r="K4" s="1"/>
      <c r="L4" s="2"/>
    </row>
    <row r="5" spans="1:12" x14ac:dyDescent="0.25">
      <c r="A5" s="509" t="s">
        <v>1</v>
      </c>
      <c r="B5" s="509"/>
      <c r="C5" s="571" t="s">
        <v>2</v>
      </c>
      <c r="D5" s="571"/>
      <c r="E5" s="75" t="s">
        <v>3</v>
      </c>
      <c r="F5" s="76" t="s">
        <v>4</v>
      </c>
      <c r="G5" s="562" t="s">
        <v>5</v>
      </c>
      <c r="H5" s="77" t="s">
        <v>6</v>
      </c>
      <c r="I5" s="157" t="s">
        <v>7</v>
      </c>
    </row>
    <row r="6" spans="1:12" x14ac:dyDescent="0.25">
      <c r="A6" s="511" t="s">
        <v>8</v>
      </c>
      <c r="B6" s="511"/>
      <c r="C6" s="571"/>
      <c r="D6" s="571"/>
      <c r="E6" s="78" t="s">
        <v>9</v>
      </c>
      <c r="F6" s="79" t="s">
        <v>10</v>
      </c>
      <c r="G6" s="562"/>
      <c r="H6" s="80" t="s">
        <v>1</v>
      </c>
      <c r="I6" s="158" t="s">
        <v>11</v>
      </c>
    </row>
    <row r="7" spans="1:12" ht="15" customHeight="1" x14ac:dyDescent="0.25">
      <c r="A7" s="553" t="s">
        <v>141</v>
      </c>
      <c r="B7" s="553"/>
      <c r="C7" s="539" t="s">
        <v>106</v>
      </c>
      <c r="D7" s="539"/>
      <c r="E7" s="81">
        <v>0.04</v>
      </c>
      <c r="F7" s="82">
        <v>3</v>
      </c>
      <c r="G7" s="159">
        <f>(E7*F7)</f>
        <v>0.12</v>
      </c>
      <c r="H7" s="540">
        <f>SUM(G7:G8)</f>
        <v>0.12</v>
      </c>
      <c r="I7" s="529">
        <v>5</v>
      </c>
      <c r="K7" s="70">
        <f t="shared" ref="K7:K19" si="0">H7*I7</f>
        <v>0.6</v>
      </c>
    </row>
    <row r="8" spans="1:12" x14ac:dyDescent="0.25">
      <c r="A8" s="553"/>
      <c r="B8" s="553"/>
      <c r="C8" s="507"/>
      <c r="D8" s="507"/>
      <c r="E8" s="87"/>
      <c r="F8" s="88"/>
      <c r="G8" s="160"/>
      <c r="H8" s="540"/>
      <c r="I8" s="529"/>
      <c r="K8" s="70">
        <f t="shared" si="0"/>
        <v>0</v>
      </c>
    </row>
    <row r="9" spans="1:12" ht="15" customHeight="1" x14ac:dyDescent="0.25">
      <c r="A9" s="553" t="s">
        <v>142</v>
      </c>
      <c r="B9" s="553"/>
      <c r="C9" s="539" t="s">
        <v>105</v>
      </c>
      <c r="D9" s="539"/>
      <c r="E9" s="81">
        <v>0.04</v>
      </c>
      <c r="F9" s="82">
        <v>3</v>
      </c>
      <c r="G9" s="159">
        <f>(E9*F9)</f>
        <v>0.12</v>
      </c>
      <c r="H9" s="554">
        <f>SUM(G9:G10)</f>
        <v>0.12</v>
      </c>
      <c r="I9" s="566">
        <v>5</v>
      </c>
      <c r="K9" s="70">
        <f t="shared" si="0"/>
        <v>0.6</v>
      </c>
    </row>
    <row r="10" spans="1:12" x14ac:dyDescent="0.25">
      <c r="A10" s="553"/>
      <c r="B10" s="553"/>
      <c r="C10" s="513"/>
      <c r="D10" s="513"/>
      <c r="E10" s="87"/>
      <c r="F10" s="88"/>
      <c r="G10" s="160"/>
      <c r="H10" s="554"/>
      <c r="I10" s="566"/>
      <c r="K10" s="70">
        <f t="shared" si="0"/>
        <v>0</v>
      </c>
    </row>
    <row r="11" spans="1:12" ht="15" customHeight="1" x14ac:dyDescent="0.25">
      <c r="A11" s="553" t="s">
        <v>143</v>
      </c>
      <c r="B11" s="553"/>
      <c r="C11" s="539" t="s">
        <v>144</v>
      </c>
      <c r="D11" s="539"/>
      <c r="E11" s="81">
        <v>0.04</v>
      </c>
      <c r="F11" s="82">
        <v>3</v>
      </c>
      <c r="G11" s="159">
        <f>(E11*F11)</f>
        <v>0.12</v>
      </c>
      <c r="H11" s="554">
        <f>SUM(G11:G12)</f>
        <v>0.12</v>
      </c>
      <c r="I11" s="529">
        <v>3</v>
      </c>
      <c r="K11" s="70">
        <f t="shared" si="0"/>
        <v>0.36</v>
      </c>
    </row>
    <row r="12" spans="1:12" x14ac:dyDescent="0.25">
      <c r="A12" s="553"/>
      <c r="B12" s="553"/>
      <c r="C12" s="513"/>
      <c r="D12" s="513"/>
      <c r="E12" s="87"/>
      <c r="F12" s="88"/>
      <c r="G12" s="160"/>
      <c r="H12" s="554"/>
      <c r="I12" s="529"/>
      <c r="K12" s="70">
        <f t="shared" si="0"/>
        <v>0</v>
      </c>
    </row>
    <row r="13" spans="1:12" ht="15" customHeight="1" x14ac:dyDescent="0.25">
      <c r="A13" s="553" t="s">
        <v>145</v>
      </c>
      <c r="B13" s="553"/>
      <c r="C13" s="539" t="s">
        <v>146</v>
      </c>
      <c r="D13" s="539"/>
      <c r="E13" s="81">
        <v>0.04</v>
      </c>
      <c r="F13" s="82">
        <v>3</v>
      </c>
      <c r="G13" s="159">
        <f>(E13*F13)</f>
        <v>0.12</v>
      </c>
      <c r="H13" s="554">
        <f>SUM(G13:G14)</f>
        <v>0.12</v>
      </c>
      <c r="I13" s="563">
        <v>10</v>
      </c>
      <c r="K13" s="70">
        <f t="shared" si="0"/>
        <v>1.2</v>
      </c>
    </row>
    <row r="14" spans="1:12" x14ac:dyDescent="0.25">
      <c r="A14" s="553"/>
      <c r="B14" s="553"/>
      <c r="C14" s="513"/>
      <c r="D14" s="513"/>
      <c r="E14" s="87"/>
      <c r="F14" s="88"/>
      <c r="G14" s="160"/>
      <c r="H14" s="554"/>
      <c r="I14" s="563"/>
      <c r="K14" s="70">
        <f t="shared" si="0"/>
        <v>0</v>
      </c>
    </row>
    <row r="15" spans="1:12" ht="15" customHeight="1" x14ac:dyDescent="0.25">
      <c r="A15" s="568" t="s">
        <v>147</v>
      </c>
      <c r="B15" s="568"/>
      <c r="C15" s="549" t="s">
        <v>147</v>
      </c>
      <c r="D15" s="549"/>
      <c r="E15" s="163">
        <v>0.04</v>
      </c>
      <c r="F15" s="129">
        <v>3.42</v>
      </c>
      <c r="G15" s="164">
        <f>(E15*F15)</f>
        <v>0.1368</v>
      </c>
      <c r="H15" s="569">
        <f>SUM(G15:G16)</f>
        <v>0.1368</v>
      </c>
      <c r="I15" s="570">
        <v>6</v>
      </c>
      <c r="K15" s="70">
        <f t="shared" si="0"/>
        <v>0.82079999999999997</v>
      </c>
    </row>
    <row r="16" spans="1:12" x14ac:dyDescent="0.25">
      <c r="A16" s="568"/>
      <c r="B16" s="568"/>
      <c r="C16" s="505"/>
      <c r="D16" s="505"/>
      <c r="E16" s="165"/>
      <c r="F16" s="166"/>
      <c r="G16" s="167"/>
      <c r="H16" s="569"/>
      <c r="I16" s="570"/>
      <c r="K16" s="70">
        <f t="shared" si="0"/>
        <v>0</v>
      </c>
    </row>
    <row r="17" spans="1:11" ht="25.5" customHeight="1" x14ac:dyDescent="0.25">
      <c r="A17" s="109"/>
      <c r="B17" s="110"/>
      <c r="C17" s="40"/>
      <c r="D17" s="40"/>
      <c r="E17" s="111"/>
      <c r="F17" s="168"/>
      <c r="G17" s="169"/>
      <c r="H17" s="113"/>
      <c r="I17" s="170"/>
      <c r="K17" s="70">
        <f t="shared" si="0"/>
        <v>0</v>
      </c>
    </row>
    <row r="18" spans="1:11" ht="25.5" customHeight="1" x14ac:dyDescent="0.35">
      <c r="A18" s="36" t="s">
        <v>148</v>
      </c>
      <c r="B18" s="36"/>
      <c r="C18" s="59"/>
      <c r="D18" s="40"/>
      <c r="E18" s="111"/>
      <c r="F18" s="168"/>
      <c r="G18" s="171"/>
      <c r="H18" s="172"/>
      <c r="I18" s="170"/>
      <c r="K18" s="70">
        <f t="shared" si="0"/>
        <v>0</v>
      </c>
    </row>
    <row r="19" spans="1:11" ht="23.25" x14ac:dyDescent="0.35">
      <c r="A19" s="153"/>
      <c r="B19" s="154"/>
      <c r="C19" s="155" t="s">
        <v>149</v>
      </c>
      <c r="D19" s="154"/>
      <c r="E19" s="154"/>
      <c r="F19" s="154"/>
      <c r="G19" s="154"/>
      <c r="H19" s="154"/>
      <c r="I19" s="156"/>
      <c r="K19" s="70">
        <f t="shared" si="0"/>
        <v>0</v>
      </c>
    </row>
    <row r="20" spans="1:11" x14ac:dyDescent="0.25">
      <c r="A20" s="509" t="s">
        <v>1</v>
      </c>
      <c r="B20" s="509"/>
      <c r="C20" s="510" t="s">
        <v>2</v>
      </c>
      <c r="D20" s="510"/>
      <c r="E20" s="75" t="s">
        <v>3</v>
      </c>
      <c r="F20" s="76" t="s">
        <v>4</v>
      </c>
      <c r="G20" s="521" t="s">
        <v>5</v>
      </c>
      <c r="H20" s="77" t="s">
        <v>6</v>
      </c>
      <c r="I20" s="157" t="s">
        <v>7</v>
      </c>
      <c r="K20" s="70">
        <v>0</v>
      </c>
    </row>
    <row r="21" spans="1:11" x14ac:dyDescent="0.25">
      <c r="A21" s="511" t="s">
        <v>8</v>
      </c>
      <c r="B21" s="511"/>
      <c r="C21" s="510"/>
      <c r="D21" s="510"/>
      <c r="E21" s="78" t="s">
        <v>9</v>
      </c>
      <c r="F21" s="79" t="s">
        <v>10</v>
      </c>
      <c r="G21" s="521"/>
      <c r="H21" s="80" t="s">
        <v>1</v>
      </c>
      <c r="I21" s="158" t="s">
        <v>11</v>
      </c>
      <c r="K21" s="70">
        <v>0</v>
      </c>
    </row>
    <row r="22" spans="1:11" ht="15" customHeight="1" x14ac:dyDescent="0.25">
      <c r="A22" s="553" t="s">
        <v>150</v>
      </c>
      <c r="B22" s="553"/>
      <c r="C22" s="539" t="s">
        <v>150</v>
      </c>
      <c r="D22" s="539"/>
      <c r="E22" s="81">
        <v>0.06</v>
      </c>
      <c r="F22" s="82">
        <v>3.5</v>
      </c>
      <c r="G22" s="159">
        <f>(E22*F22)</f>
        <v>0.21</v>
      </c>
      <c r="H22" s="554">
        <f>SUM(G22:G23)</f>
        <v>0.21</v>
      </c>
      <c r="I22" s="567">
        <v>1</v>
      </c>
      <c r="K22" s="70">
        <f t="shared" ref="K22:K43" si="1">H22*I22</f>
        <v>0.21</v>
      </c>
    </row>
    <row r="23" spans="1:11" x14ac:dyDescent="0.25">
      <c r="A23" s="553"/>
      <c r="B23" s="553"/>
      <c r="C23" s="513"/>
      <c r="D23" s="513"/>
      <c r="E23" s="87"/>
      <c r="F23" s="88"/>
      <c r="G23" s="160"/>
      <c r="H23" s="554"/>
      <c r="I23" s="567"/>
      <c r="K23" s="70">
        <f t="shared" si="1"/>
        <v>0</v>
      </c>
    </row>
    <row r="24" spans="1:11" ht="15" customHeight="1" x14ac:dyDescent="0.25">
      <c r="A24" s="553" t="s">
        <v>46</v>
      </c>
      <c r="B24" s="553"/>
      <c r="C24" s="549" t="s">
        <v>151</v>
      </c>
      <c r="D24" s="549"/>
      <c r="E24" s="163">
        <v>4.4999999999999998E-2</v>
      </c>
      <c r="F24" s="129">
        <v>5.04</v>
      </c>
      <c r="G24" s="164">
        <f>(E24*F24)</f>
        <v>0.2268</v>
      </c>
      <c r="H24" s="554">
        <f>SUM(G24:G25)</f>
        <v>0.2268</v>
      </c>
      <c r="I24" s="529">
        <v>1</v>
      </c>
      <c r="K24" s="70">
        <f t="shared" si="1"/>
        <v>0.2268</v>
      </c>
    </row>
    <row r="25" spans="1:11" x14ac:dyDescent="0.25">
      <c r="A25" s="553"/>
      <c r="B25" s="553"/>
      <c r="C25" s="513"/>
      <c r="D25" s="513"/>
      <c r="E25" s="87"/>
      <c r="F25" s="88"/>
      <c r="G25" s="160"/>
      <c r="H25" s="554"/>
      <c r="I25" s="529"/>
      <c r="K25" s="70">
        <f t="shared" si="1"/>
        <v>0</v>
      </c>
    </row>
    <row r="26" spans="1:11" ht="15" customHeight="1" x14ac:dyDescent="0.25">
      <c r="A26" s="553" t="s">
        <v>47</v>
      </c>
      <c r="B26" s="553"/>
      <c r="C26" s="539" t="s">
        <v>47</v>
      </c>
      <c r="D26" s="539"/>
      <c r="E26" s="81">
        <v>4.4999999999999998E-2</v>
      </c>
      <c r="F26" s="82">
        <v>5.16</v>
      </c>
      <c r="G26" s="159">
        <f>(E26*F26)</f>
        <v>0.23219999999999999</v>
      </c>
      <c r="H26" s="554">
        <f>SUM(G26:G27)</f>
        <v>0.23219999999999999</v>
      </c>
      <c r="I26" s="566">
        <v>1</v>
      </c>
      <c r="K26" s="70">
        <f t="shared" si="1"/>
        <v>0.23219999999999999</v>
      </c>
    </row>
    <row r="27" spans="1:11" x14ac:dyDescent="0.25">
      <c r="A27" s="553"/>
      <c r="B27" s="553"/>
      <c r="C27" s="513"/>
      <c r="D27" s="513"/>
      <c r="E27" s="87"/>
      <c r="F27" s="88"/>
      <c r="G27" s="160"/>
      <c r="H27" s="554"/>
      <c r="I27" s="566"/>
      <c r="K27" s="70">
        <f t="shared" si="1"/>
        <v>0</v>
      </c>
    </row>
    <row r="28" spans="1:11" ht="15" customHeight="1" x14ac:dyDescent="0.25">
      <c r="A28" s="553" t="s">
        <v>152</v>
      </c>
      <c r="B28" s="553"/>
      <c r="C28" s="539" t="s">
        <v>152</v>
      </c>
      <c r="D28" s="539"/>
      <c r="E28" s="81">
        <v>0.05</v>
      </c>
      <c r="F28" s="82">
        <v>3.5</v>
      </c>
      <c r="G28" s="159">
        <f>(E28*F28)</f>
        <v>0.17500000000000002</v>
      </c>
      <c r="H28" s="554">
        <f>SUM(G28:G29)</f>
        <v>0.17500000000000002</v>
      </c>
      <c r="I28" s="529">
        <v>1</v>
      </c>
      <c r="K28" s="70">
        <f t="shared" si="1"/>
        <v>0.17500000000000002</v>
      </c>
    </row>
    <row r="29" spans="1:11" x14ac:dyDescent="0.25">
      <c r="A29" s="553"/>
      <c r="B29" s="553"/>
      <c r="C29" s="513"/>
      <c r="D29" s="513"/>
      <c r="E29" s="87"/>
      <c r="F29" s="88"/>
      <c r="G29" s="160"/>
      <c r="H29" s="554"/>
      <c r="I29" s="529"/>
      <c r="K29" s="70">
        <f t="shared" si="1"/>
        <v>0</v>
      </c>
    </row>
    <row r="30" spans="1:11" ht="15" customHeight="1" x14ac:dyDescent="0.25">
      <c r="A30" s="553" t="s">
        <v>153</v>
      </c>
      <c r="B30" s="553"/>
      <c r="C30" s="539" t="s">
        <v>154</v>
      </c>
      <c r="D30" s="539"/>
      <c r="E30" s="81">
        <v>0.06</v>
      </c>
      <c r="F30" s="82">
        <v>1.8</v>
      </c>
      <c r="G30" s="159">
        <f>(E30*F30)</f>
        <v>0.108</v>
      </c>
      <c r="H30" s="554">
        <f>SUM(G30:G31)</f>
        <v>0.108</v>
      </c>
      <c r="I30" s="565">
        <v>1</v>
      </c>
      <c r="K30" s="70">
        <f t="shared" si="1"/>
        <v>0.108</v>
      </c>
    </row>
    <row r="31" spans="1:11" x14ac:dyDescent="0.25">
      <c r="A31" s="553"/>
      <c r="B31" s="553"/>
      <c r="C31" s="513"/>
      <c r="D31" s="513"/>
      <c r="E31" s="87"/>
      <c r="F31" s="88"/>
      <c r="G31" s="160"/>
      <c r="H31" s="554"/>
      <c r="I31" s="565"/>
      <c r="K31" s="70">
        <f t="shared" si="1"/>
        <v>0</v>
      </c>
    </row>
    <row r="32" spans="1:11" ht="15" customHeight="1" x14ac:dyDescent="0.25">
      <c r="A32" s="553" t="s">
        <v>155</v>
      </c>
      <c r="B32" s="553"/>
      <c r="C32" s="539" t="s">
        <v>155</v>
      </c>
      <c r="D32" s="539"/>
      <c r="E32" s="81">
        <v>0.06</v>
      </c>
      <c r="F32" s="82">
        <v>0.91</v>
      </c>
      <c r="G32" s="159">
        <f>(E32*F32)</f>
        <v>5.4600000000000003E-2</v>
      </c>
      <c r="H32" s="554">
        <f>SUM(G32:G33)</f>
        <v>5.4600000000000003E-2</v>
      </c>
      <c r="I32" s="563">
        <v>1</v>
      </c>
      <c r="K32" s="70">
        <f t="shared" si="1"/>
        <v>5.4600000000000003E-2</v>
      </c>
    </row>
    <row r="33" spans="1:11" x14ac:dyDescent="0.25">
      <c r="A33" s="553"/>
      <c r="B33" s="553"/>
      <c r="C33" s="513"/>
      <c r="D33" s="513"/>
      <c r="E33" s="87"/>
      <c r="F33" s="88"/>
      <c r="G33" s="160"/>
      <c r="H33" s="554"/>
      <c r="I33" s="563"/>
      <c r="K33" s="70">
        <f t="shared" si="1"/>
        <v>0</v>
      </c>
    </row>
    <row r="34" spans="1:11" ht="15" customHeight="1" x14ac:dyDescent="0.25">
      <c r="A34" s="538" t="s">
        <v>156</v>
      </c>
      <c r="B34" s="538"/>
      <c r="C34" s="549" t="s">
        <v>157</v>
      </c>
      <c r="D34" s="549"/>
      <c r="E34" s="163">
        <v>0.03</v>
      </c>
      <c r="F34" s="129">
        <v>8.84</v>
      </c>
      <c r="G34" s="164">
        <f t="shared" ref="G34:G39" si="2">(E34*F34)</f>
        <v>0.26519999999999999</v>
      </c>
      <c r="H34" s="540">
        <f>SUM(G34:G39)</f>
        <v>0.55020999999999998</v>
      </c>
      <c r="I34" s="529">
        <v>1</v>
      </c>
      <c r="K34" s="70">
        <f t="shared" si="1"/>
        <v>0.55020999999999998</v>
      </c>
    </row>
    <row r="35" spans="1:11" x14ac:dyDescent="0.25">
      <c r="A35" s="538"/>
      <c r="B35" s="538"/>
      <c r="C35" s="513" t="s">
        <v>89</v>
      </c>
      <c r="D35" s="513"/>
      <c r="E35" s="87">
        <v>0.03</v>
      </c>
      <c r="F35" s="88">
        <v>2.75</v>
      </c>
      <c r="G35" s="160">
        <f t="shared" si="2"/>
        <v>8.249999999999999E-2</v>
      </c>
      <c r="H35" s="540"/>
      <c r="I35" s="529"/>
      <c r="K35" s="70">
        <f t="shared" si="1"/>
        <v>0</v>
      </c>
    </row>
    <row r="36" spans="1:11" x14ac:dyDescent="0.25">
      <c r="A36" s="538"/>
      <c r="B36" s="538"/>
      <c r="C36" s="513" t="s">
        <v>47</v>
      </c>
      <c r="D36" s="513"/>
      <c r="E36" s="87">
        <v>5.0000000000000001E-3</v>
      </c>
      <c r="F36" s="88">
        <v>5.16</v>
      </c>
      <c r="G36" s="173">
        <f t="shared" si="2"/>
        <v>2.58E-2</v>
      </c>
      <c r="H36" s="540"/>
      <c r="I36" s="529"/>
      <c r="K36" s="70">
        <f t="shared" si="1"/>
        <v>0</v>
      </c>
    </row>
    <row r="37" spans="1:11" x14ac:dyDescent="0.25">
      <c r="A37" s="538"/>
      <c r="B37" s="538"/>
      <c r="C37" s="564" t="s">
        <v>158</v>
      </c>
      <c r="D37" s="564"/>
      <c r="E37" s="412">
        <v>7.0000000000000001E-3</v>
      </c>
      <c r="F37" s="413">
        <v>2.33</v>
      </c>
      <c r="G37" s="414">
        <f t="shared" si="2"/>
        <v>1.6310000000000002E-2</v>
      </c>
      <c r="H37" s="540"/>
      <c r="I37" s="529"/>
      <c r="K37" s="70">
        <f t="shared" si="1"/>
        <v>0</v>
      </c>
    </row>
    <row r="38" spans="1:11" x14ac:dyDescent="0.25">
      <c r="A38" s="538"/>
      <c r="B38" s="538"/>
      <c r="C38" s="523" t="s">
        <v>152</v>
      </c>
      <c r="D38" s="523"/>
      <c r="E38" s="407">
        <v>0.03</v>
      </c>
      <c r="F38" s="415">
        <v>3.5</v>
      </c>
      <c r="G38" s="416">
        <f t="shared" si="2"/>
        <v>0.105</v>
      </c>
      <c r="H38" s="540"/>
      <c r="I38" s="529"/>
      <c r="K38" s="70">
        <f t="shared" si="1"/>
        <v>0</v>
      </c>
    </row>
    <row r="39" spans="1:11" x14ac:dyDescent="0.25">
      <c r="A39" s="538"/>
      <c r="B39" s="538"/>
      <c r="C39" s="507" t="s">
        <v>159</v>
      </c>
      <c r="D39" s="507"/>
      <c r="E39" s="174">
        <v>0.02</v>
      </c>
      <c r="F39" s="91">
        <v>2.77</v>
      </c>
      <c r="G39" s="175">
        <f t="shared" si="2"/>
        <v>5.5400000000000005E-2</v>
      </c>
      <c r="H39" s="540"/>
      <c r="I39" s="529"/>
      <c r="K39" s="70">
        <f t="shared" si="1"/>
        <v>0</v>
      </c>
    </row>
    <row r="40" spans="1:11" x14ac:dyDescent="0.25">
      <c r="A40" s="561" t="s">
        <v>27</v>
      </c>
      <c r="B40" s="561"/>
      <c r="C40" s="561"/>
      <c r="D40" s="561"/>
      <c r="E40" s="561"/>
      <c r="F40" s="561"/>
      <c r="G40" s="561"/>
      <c r="H40" s="561"/>
      <c r="I40" s="93">
        <f>SUM(I22:I39)</f>
        <v>7</v>
      </c>
      <c r="K40" s="70">
        <f t="shared" si="1"/>
        <v>0</v>
      </c>
    </row>
    <row r="41" spans="1:11" ht="25.5" customHeight="1" x14ac:dyDescent="0.25">
      <c r="A41" s="109"/>
      <c r="B41" s="110"/>
      <c r="C41" s="40"/>
      <c r="D41" s="40"/>
      <c r="E41" s="111"/>
      <c r="F41" s="168"/>
      <c r="G41" s="169"/>
      <c r="H41" s="113"/>
      <c r="I41" s="170"/>
      <c r="K41" s="70">
        <f t="shared" si="1"/>
        <v>0</v>
      </c>
    </row>
    <row r="42" spans="1:11" ht="25.5" customHeight="1" x14ac:dyDescent="0.35">
      <c r="A42" s="36" t="s">
        <v>160</v>
      </c>
      <c r="B42" s="110"/>
      <c r="C42" s="40"/>
      <c r="D42" s="40"/>
      <c r="E42" s="111"/>
      <c r="F42" s="168"/>
      <c r="G42" s="169"/>
      <c r="H42" s="113"/>
      <c r="I42" s="170"/>
      <c r="K42" s="70">
        <f t="shared" si="1"/>
        <v>0</v>
      </c>
    </row>
    <row r="43" spans="1:11" ht="16.5" customHeight="1" x14ac:dyDescent="0.35">
      <c r="A43" s="153"/>
      <c r="B43" s="154"/>
      <c r="C43" s="155" t="s">
        <v>161</v>
      </c>
      <c r="D43" s="154"/>
      <c r="E43" s="154"/>
      <c r="F43" s="154"/>
      <c r="G43" s="154"/>
      <c r="H43" s="154"/>
      <c r="I43" s="156"/>
      <c r="K43" s="70">
        <f t="shared" si="1"/>
        <v>0</v>
      </c>
    </row>
    <row r="44" spans="1:11" ht="15" customHeight="1" x14ac:dyDescent="0.25">
      <c r="A44" s="509" t="s">
        <v>1</v>
      </c>
      <c r="B44" s="509"/>
      <c r="C44" s="510" t="s">
        <v>2</v>
      </c>
      <c r="D44" s="510"/>
      <c r="E44" s="75" t="s">
        <v>3</v>
      </c>
      <c r="F44" s="76" t="s">
        <v>4</v>
      </c>
      <c r="G44" s="562" t="s">
        <v>5</v>
      </c>
      <c r="H44" s="77" t="s">
        <v>6</v>
      </c>
      <c r="I44" s="157" t="s">
        <v>7</v>
      </c>
      <c r="K44" s="70">
        <v>0</v>
      </c>
    </row>
    <row r="45" spans="1:11" ht="16.5" customHeight="1" x14ac:dyDescent="0.25">
      <c r="A45" s="511" t="s">
        <v>8</v>
      </c>
      <c r="B45" s="511"/>
      <c r="C45" s="510"/>
      <c r="D45" s="510"/>
      <c r="E45" s="78" t="s">
        <v>9</v>
      </c>
      <c r="F45" s="79" t="s">
        <v>10</v>
      </c>
      <c r="G45" s="562"/>
      <c r="H45" s="80" t="s">
        <v>1</v>
      </c>
      <c r="I45" s="158" t="s">
        <v>11</v>
      </c>
      <c r="K45" s="70">
        <v>0</v>
      </c>
    </row>
    <row r="46" spans="1:11" ht="15" customHeight="1" x14ac:dyDescent="0.25">
      <c r="A46" s="553" t="s">
        <v>162</v>
      </c>
      <c r="B46" s="553"/>
      <c r="C46" s="539" t="s">
        <v>163</v>
      </c>
      <c r="D46" s="539"/>
      <c r="E46" s="81">
        <v>0.05</v>
      </c>
      <c r="F46" s="82">
        <v>2.89</v>
      </c>
      <c r="G46" s="159">
        <f>(E46*F46)</f>
        <v>0.14450000000000002</v>
      </c>
      <c r="H46" s="554">
        <f>SUM(G46:G47)</f>
        <v>0.14450000000000002</v>
      </c>
      <c r="I46" s="525">
        <v>3</v>
      </c>
      <c r="K46" s="70">
        <f t="shared" ref="K46:K73" si="3">H46*I46</f>
        <v>0.43350000000000005</v>
      </c>
    </row>
    <row r="47" spans="1:11" x14ac:dyDescent="0.25">
      <c r="A47" s="553"/>
      <c r="B47" s="553"/>
      <c r="C47" s="513"/>
      <c r="D47" s="513"/>
      <c r="E47" s="87"/>
      <c r="F47" s="88"/>
      <c r="G47" s="160"/>
      <c r="H47" s="554"/>
      <c r="I47" s="525"/>
      <c r="K47" s="70">
        <f t="shared" si="3"/>
        <v>0</v>
      </c>
    </row>
    <row r="48" spans="1:11" ht="15" customHeight="1" x14ac:dyDescent="0.25">
      <c r="A48" s="514" t="s">
        <v>164</v>
      </c>
      <c r="B48" s="514"/>
      <c r="C48" s="539" t="s">
        <v>89</v>
      </c>
      <c r="D48" s="539"/>
      <c r="E48" s="81">
        <v>0.05</v>
      </c>
      <c r="F48" s="82">
        <v>2.75</v>
      </c>
      <c r="G48" s="176">
        <f>(E48*F48)</f>
        <v>0.13750000000000001</v>
      </c>
      <c r="H48" s="554">
        <f>SUM(G48:G49)</f>
        <v>0.13750000000000001</v>
      </c>
      <c r="I48" s="478">
        <v>3</v>
      </c>
      <c r="K48" s="70">
        <f t="shared" si="3"/>
        <v>0.41250000000000003</v>
      </c>
    </row>
    <row r="49" spans="1:11" x14ac:dyDescent="0.25">
      <c r="A49" s="514"/>
      <c r="B49" s="514"/>
      <c r="C49" s="507"/>
      <c r="D49" s="507"/>
      <c r="E49" s="90"/>
      <c r="F49" s="91"/>
      <c r="G49" s="177"/>
      <c r="H49" s="554"/>
      <c r="I49" s="478"/>
      <c r="K49" s="70">
        <f t="shared" si="3"/>
        <v>0</v>
      </c>
    </row>
    <row r="50" spans="1:11" ht="15" customHeight="1" x14ac:dyDescent="0.25">
      <c r="A50" s="558" t="s">
        <v>165</v>
      </c>
      <c r="B50" s="558"/>
      <c r="C50" s="487" t="s">
        <v>55</v>
      </c>
      <c r="D50" s="487"/>
      <c r="E50" s="50">
        <v>0.03</v>
      </c>
      <c r="F50" s="178">
        <v>2.25</v>
      </c>
      <c r="G50" s="179">
        <f>(E50*F50)</f>
        <v>6.7500000000000004E-2</v>
      </c>
      <c r="H50" s="559">
        <f>SUM(G50:G53)</f>
        <v>0.17665000000000003</v>
      </c>
      <c r="I50" s="560">
        <v>2</v>
      </c>
      <c r="K50" s="70">
        <f t="shared" si="3"/>
        <v>0.35330000000000006</v>
      </c>
    </row>
    <row r="51" spans="1:11" x14ac:dyDescent="0.25">
      <c r="A51" s="558"/>
      <c r="B51" s="558"/>
      <c r="C51" s="504" t="s">
        <v>20</v>
      </c>
      <c r="D51" s="504"/>
      <c r="E51" s="180">
        <v>1.4999999999999999E-2</v>
      </c>
      <c r="F51" s="54">
        <v>2.5</v>
      </c>
      <c r="G51" s="181">
        <f>(E51*F51)</f>
        <v>3.7499999999999999E-2</v>
      </c>
      <c r="H51" s="559"/>
      <c r="I51" s="560"/>
      <c r="K51" s="70">
        <f t="shared" si="3"/>
        <v>0</v>
      </c>
    </row>
    <row r="52" spans="1:11" x14ac:dyDescent="0.25">
      <c r="A52" s="558"/>
      <c r="B52" s="558"/>
      <c r="C52" s="504" t="s">
        <v>159</v>
      </c>
      <c r="D52" s="504"/>
      <c r="E52" s="182">
        <v>2.5000000000000001E-2</v>
      </c>
      <c r="F52" s="54">
        <v>2.77</v>
      </c>
      <c r="G52" s="181">
        <f>(E52*F52)</f>
        <v>6.9250000000000006E-2</v>
      </c>
      <c r="H52" s="559"/>
      <c r="I52" s="560"/>
      <c r="K52" s="70">
        <f t="shared" si="3"/>
        <v>0</v>
      </c>
    </row>
    <row r="53" spans="1:11" x14ac:dyDescent="0.25">
      <c r="A53" s="558"/>
      <c r="B53" s="558"/>
      <c r="C53" s="504" t="s">
        <v>166</v>
      </c>
      <c r="D53" s="504"/>
      <c r="E53" s="182">
        <v>2E-3</v>
      </c>
      <c r="F53" s="54">
        <v>1.2</v>
      </c>
      <c r="G53" s="181">
        <f>(E53*F53)</f>
        <v>2.3999999999999998E-3</v>
      </c>
      <c r="H53" s="559"/>
      <c r="I53" s="560"/>
      <c r="K53" s="70">
        <f t="shared" si="3"/>
        <v>0</v>
      </c>
    </row>
    <row r="54" spans="1:11" ht="15" customHeight="1" x14ac:dyDescent="0.25">
      <c r="A54" s="492" t="s">
        <v>55</v>
      </c>
      <c r="B54" s="492"/>
      <c r="C54" s="549" t="s">
        <v>55</v>
      </c>
      <c r="D54" s="549"/>
      <c r="E54" s="163">
        <v>7.0000000000000007E-2</v>
      </c>
      <c r="F54" s="129">
        <v>2.25</v>
      </c>
      <c r="G54" s="164">
        <f>(E54*F54)</f>
        <v>0.15750000000000003</v>
      </c>
      <c r="H54" s="554">
        <f>SUM(G54:G55)</f>
        <v>0.15750000000000003</v>
      </c>
      <c r="I54" s="473">
        <v>5</v>
      </c>
      <c r="K54" s="70">
        <f t="shared" si="3"/>
        <v>0.78750000000000009</v>
      </c>
    </row>
    <row r="55" spans="1:11" x14ac:dyDescent="0.25">
      <c r="A55" s="492"/>
      <c r="B55" s="492"/>
      <c r="C55" s="504"/>
      <c r="D55" s="504"/>
      <c r="E55" s="180"/>
      <c r="F55" s="54"/>
      <c r="G55" s="181"/>
      <c r="H55" s="554"/>
      <c r="I55" s="473"/>
      <c r="K55" s="70">
        <f t="shared" si="3"/>
        <v>0</v>
      </c>
    </row>
    <row r="56" spans="1:11" ht="15" customHeight="1" x14ac:dyDescent="0.25">
      <c r="A56" s="492" t="s">
        <v>167</v>
      </c>
      <c r="B56" s="492"/>
      <c r="C56" s="549" t="s">
        <v>167</v>
      </c>
      <c r="D56" s="549"/>
      <c r="E56" s="163">
        <v>7.0000000000000007E-2</v>
      </c>
      <c r="F56" s="129">
        <v>2.92</v>
      </c>
      <c r="G56" s="164">
        <f>(E56*F56)</f>
        <v>0.20440000000000003</v>
      </c>
      <c r="H56" s="554">
        <f>SUM(G56:G57)</f>
        <v>0.20440000000000003</v>
      </c>
      <c r="I56" s="525">
        <v>2</v>
      </c>
      <c r="K56" s="70">
        <f t="shared" si="3"/>
        <v>0.40880000000000005</v>
      </c>
    </row>
    <row r="57" spans="1:11" x14ac:dyDescent="0.25">
      <c r="A57" s="492"/>
      <c r="B57" s="492"/>
      <c r="C57" s="504"/>
      <c r="D57" s="504"/>
      <c r="E57" s="180"/>
      <c r="F57" s="54"/>
      <c r="G57" s="181"/>
      <c r="H57" s="554"/>
      <c r="I57" s="525"/>
      <c r="K57" s="70">
        <f t="shared" si="3"/>
        <v>0</v>
      </c>
    </row>
    <row r="58" spans="1:11" ht="15" customHeight="1" x14ac:dyDescent="0.25">
      <c r="A58" s="553" t="s">
        <v>101</v>
      </c>
      <c r="B58" s="553"/>
      <c r="C58" s="539" t="s">
        <v>101</v>
      </c>
      <c r="D58" s="539"/>
      <c r="E58" s="81">
        <v>0.05</v>
      </c>
      <c r="F58" s="82">
        <v>1.94</v>
      </c>
      <c r="G58" s="159">
        <f>(E58*F58)</f>
        <v>9.7000000000000003E-2</v>
      </c>
      <c r="H58" s="554">
        <f>SUM(G58:G59)</f>
        <v>9.7000000000000003E-2</v>
      </c>
      <c r="I58" s="473">
        <v>1</v>
      </c>
      <c r="K58" s="70">
        <f t="shared" si="3"/>
        <v>9.7000000000000003E-2</v>
      </c>
    </row>
    <row r="59" spans="1:11" x14ac:dyDescent="0.25">
      <c r="A59" s="553"/>
      <c r="B59" s="553"/>
      <c r="C59" s="513"/>
      <c r="D59" s="513"/>
      <c r="E59" s="87"/>
      <c r="F59" s="88"/>
      <c r="G59" s="160"/>
      <c r="H59" s="554"/>
      <c r="I59" s="473"/>
      <c r="K59" s="70">
        <f t="shared" si="3"/>
        <v>0</v>
      </c>
    </row>
    <row r="60" spans="1:11" ht="15" customHeight="1" x14ac:dyDescent="0.25">
      <c r="A60" s="553" t="s">
        <v>168</v>
      </c>
      <c r="B60" s="553"/>
      <c r="C60" s="539" t="s">
        <v>169</v>
      </c>
      <c r="D60" s="539"/>
      <c r="E60" s="81">
        <v>0.05</v>
      </c>
      <c r="F60" s="82">
        <v>3.75</v>
      </c>
      <c r="G60" s="159">
        <f>(E60*F60)</f>
        <v>0.1875</v>
      </c>
      <c r="H60" s="554">
        <f>SUM(G60:G61)</f>
        <v>0.1875</v>
      </c>
      <c r="I60" s="525">
        <v>1</v>
      </c>
      <c r="K60" s="70">
        <f t="shared" si="3"/>
        <v>0.1875</v>
      </c>
    </row>
    <row r="61" spans="1:11" x14ac:dyDescent="0.25">
      <c r="A61" s="553"/>
      <c r="B61" s="553"/>
      <c r="C61" s="513"/>
      <c r="D61" s="513"/>
      <c r="E61" s="87"/>
      <c r="F61" s="88"/>
      <c r="G61" s="160"/>
      <c r="H61" s="554"/>
      <c r="I61" s="525"/>
      <c r="K61" s="70">
        <f t="shared" si="3"/>
        <v>0</v>
      </c>
    </row>
    <row r="62" spans="1:11" ht="15" customHeight="1" x14ac:dyDescent="0.25">
      <c r="A62" s="553" t="s">
        <v>88</v>
      </c>
      <c r="B62" s="553"/>
      <c r="C62" s="539" t="s">
        <v>170</v>
      </c>
      <c r="D62" s="539"/>
      <c r="E62" s="81">
        <v>0.06</v>
      </c>
      <c r="F62" s="82">
        <v>2</v>
      </c>
      <c r="G62" s="159">
        <f>(E62*F62)</f>
        <v>0.12</v>
      </c>
      <c r="H62" s="554">
        <f>SUM(G62:G63)</f>
        <v>0.12</v>
      </c>
      <c r="I62" s="478">
        <v>1</v>
      </c>
      <c r="K62" s="70">
        <f t="shared" si="3"/>
        <v>0.12</v>
      </c>
    </row>
    <row r="63" spans="1:11" x14ac:dyDescent="0.25">
      <c r="A63" s="553"/>
      <c r="B63" s="553"/>
      <c r="C63" s="513"/>
      <c r="D63" s="513"/>
      <c r="E63" s="87"/>
      <c r="F63" s="88"/>
      <c r="G63" s="160"/>
      <c r="H63" s="554"/>
      <c r="I63" s="478"/>
      <c r="K63" s="70">
        <f t="shared" si="3"/>
        <v>0</v>
      </c>
    </row>
    <row r="64" spans="1:11" ht="15" customHeight="1" x14ac:dyDescent="0.25">
      <c r="A64" s="553" t="s">
        <v>163</v>
      </c>
      <c r="B64" s="553"/>
      <c r="C64" s="539" t="s">
        <v>163</v>
      </c>
      <c r="D64" s="539"/>
      <c r="E64" s="81">
        <v>5.5E-2</v>
      </c>
      <c r="F64" s="82">
        <v>2.89</v>
      </c>
      <c r="G64" s="159">
        <f>(E64*F64)</f>
        <v>0.15895000000000001</v>
      </c>
      <c r="H64" s="554">
        <f>SUM(G64:G65)</f>
        <v>0.15895000000000001</v>
      </c>
      <c r="I64" s="478">
        <v>1</v>
      </c>
      <c r="K64" s="70">
        <f t="shared" si="3"/>
        <v>0.15895000000000001</v>
      </c>
    </row>
    <row r="65" spans="1:11" x14ac:dyDescent="0.25">
      <c r="A65" s="553"/>
      <c r="B65" s="553"/>
      <c r="C65" s="513"/>
      <c r="D65" s="513"/>
      <c r="E65" s="87"/>
      <c r="F65" s="88"/>
      <c r="G65" s="160"/>
      <c r="H65" s="554"/>
      <c r="I65" s="478"/>
      <c r="K65" s="70">
        <f t="shared" si="3"/>
        <v>0</v>
      </c>
    </row>
    <row r="66" spans="1:11" ht="15" customHeight="1" x14ac:dyDescent="0.25">
      <c r="A66" s="553" t="s">
        <v>171</v>
      </c>
      <c r="B66" s="553"/>
      <c r="C66" s="539" t="s">
        <v>172</v>
      </c>
      <c r="D66" s="539"/>
      <c r="E66" s="81">
        <v>7.0000000000000007E-2</v>
      </c>
      <c r="F66" s="82">
        <v>3.5</v>
      </c>
      <c r="G66" s="159">
        <f>(E66*F66)</f>
        <v>0.24500000000000002</v>
      </c>
      <c r="H66" s="554">
        <f>SUM(G66:G67)</f>
        <v>0.24500000000000002</v>
      </c>
      <c r="I66" s="478">
        <v>1</v>
      </c>
      <c r="K66" s="70">
        <f t="shared" si="3"/>
        <v>0.24500000000000002</v>
      </c>
    </row>
    <row r="67" spans="1:11" x14ac:dyDescent="0.25">
      <c r="A67" s="553"/>
      <c r="B67" s="553"/>
      <c r="C67" s="513"/>
      <c r="D67" s="513"/>
      <c r="E67" s="87"/>
      <c r="F67" s="88"/>
      <c r="G67" s="160"/>
      <c r="H67" s="554"/>
      <c r="I67" s="478"/>
      <c r="K67" s="70">
        <f t="shared" si="3"/>
        <v>0</v>
      </c>
    </row>
    <row r="68" spans="1:11" ht="15" customHeight="1" x14ac:dyDescent="0.25">
      <c r="A68" s="538" t="s">
        <v>89</v>
      </c>
      <c r="B68" s="538"/>
      <c r="C68" s="539" t="s">
        <v>89</v>
      </c>
      <c r="D68" s="539"/>
      <c r="E68" s="81">
        <v>5.5E-2</v>
      </c>
      <c r="F68" s="82">
        <v>2.75</v>
      </c>
      <c r="G68" s="159">
        <f>(E68*F68)</f>
        <v>0.15125</v>
      </c>
      <c r="H68" s="556">
        <f>SUM(G68:G69)</f>
        <v>0.15125</v>
      </c>
      <c r="I68" s="517">
        <v>1</v>
      </c>
      <c r="K68" s="70">
        <f t="shared" si="3"/>
        <v>0.15125</v>
      </c>
    </row>
    <row r="69" spans="1:11" x14ac:dyDescent="0.25">
      <c r="A69" s="538"/>
      <c r="B69" s="538"/>
      <c r="C69" s="557"/>
      <c r="D69" s="557"/>
      <c r="E69" s="174"/>
      <c r="F69" s="183"/>
      <c r="G69" s="175"/>
      <c r="H69" s="556"/>
      <c r="I69" s="517"/>
      <c r="K69" s="70">
        <f t="shared" si="3"/>
        <v>0</v>
      </c>
    </row>
    <row r="70" spans="1:11" ht="15" customHeight="1" x14ac:dyDescent="0.25">
      <c r="A70" s="514" t="s">
        <v>90</v>
      </c>
      <c r="B70" s="514"/>
      <c r="C70" s="539" t="s">
        <v>90</v>
      </c>
      <c r="D70" s="539"/>
      <c r="E70" s="81">
        <v>0.06</v>
      </c>
      <c r="F70" s="82">
        <v>1.04</v>
      </c>
      <c r="G70" s="159">
        <f>(E70*F70)</f>
        <v>6.2399999999999997E-2</v>
      </c>
      <c r="H70" s="540">
        <f>SUM(G70:G71)</f>
        <v>6.2399999999999997E-2</v>
      </c>
      <c r="I70" s="473">
        <v>2</v>
      </c>
      <c r="K70" s="70">
        <f t="shared" si="3"/>
        <v>0.12479999999999999</v>
      </c>
    </row>
    <row r="71" spans="1:11" x14ac:dyDescent="0.25">
      <c r="A71" s="514"/>
      <c r="B71" s="514"/>
      <c r="C71" s="507"/>
      <c r="D71" s="507"/>
      <c r="E71" s="90"/>
      <c r="F71" s="91"/>
      <c r="G71" s="184"/>
      <c r="H71" s="540"/>
      <c r="I71" s="473"/>
      <c r="K71" s="70">
        <f t="shared" si="3"/>
        <v>0</v>
      </c>
    </row>
    <row r="72" spans="1:11" ht="15.75" thickBot="1" x14ac:dyDescent="0.3">
      <c r="A72" s="185" t="s">
        <v>27</v>
      </c>
      <c r="B72" s="186"/>
      <c r="C72" s="187"/>
      <c r="D72" s="187"/>
      <c r="E72" s="188"/>
      <c r="F72" s="189"/>
      <c r="G72" s="190"/>
      <c r="H72" s="191"/>
      <c r="I72" s="192">
        <f>SUM(I46:I71)</f>
        <v>23</v>
      </c>
      <c r="K72" s="70">
        <f t="shared" si="3"/>
        <v>0</v>
      </c>
    </row>
    <row r="73" spans="1:11" x14ac:dyDescent="0.25">
      <c r="A73" s="461" t="s">
        <v>367</v>
      </c>
      <c r="B73" s="461"/>
      <c r="C73" s="461"/>
      <c r="D73" s="461"/>
      <c r="E73" s="461"/>
      <c r="F73" s="461"/>
      <c r="G73" s="461"/>
      <c r="H73" s="461"/>
      <c r="I73" s="461"/>
      <c r="K73" s="70">
        <f t="shared" si="3"/>
        <v>0</v>
      </c>
    </row>
    <row r="74" spans="1:11" x14ac:dyDescent="0.25">
      <c r="K74" s="70">
        <f>SUM(K7:K73)</f>
        <v>8.6177099999999989</v>
      </c>
    </row>
    <row r="75" spans="1:11" x14ac:dyDescent="0.25">
      <c r="K75" s="70">
        <f>K74/30</f>
        <v>0.28725699999999998</v>
      </c>
    </row>
  </sheetData>
  <mergeCells count="140">
    <mergeCell ref="A5:B5"/>
    <mergeCell ref="C5:D6"/>
    <mergeCell ref="G5:G6"/>
    <mergeCell ref="A6:B6"/>
    <mergeCell ref="A7:B8"/>
    <mergeCell ref="C7:D7"/>
    <mergeCell ref="H7:H8"/>
    <mergeCell ref="I7:I8"/>
    <mergeCell ref="C8:D8"/>
    <mergeCell ref="A9:B10"/>
    <mergeCell ref="C9:D9"/>
    <mergeCell ref="H9:H10"/>
    <mergeCell ref="I9:I10"/>
    <mergeCell ref="C10:D10"/>
    <mergeCell ref="A11:B12"/>
    <mergeCell ref="C11:D11"/>
    <mergeCell ref="H11:H12"/>
    <mergeCell ref="I11:I12"/>
    <mergeCell ref="C12:D12"/>
    <mergeCell ref="A13:B14"/>
    <mergeCell ref="C13:D13"/>
    <mergeCell ref="H13:H14"/>
    <mergeCell ref="I13:I14"/>
    <mergeCell ref="C14:D14"/>
    <mergeCell ref="A15:B16"/>
    <mergeCell ref="C15:D15"/>
    <mergeCell ref="H15:H16"/>
    <mergeCell ref="I15:I16"/>
    <mergeCell ref="C16:D16"/>
    <mergeCell ref="A20:B20"/>
    <mergeCell ref="C20:D21"/>
    <mergeCell ref="G20:G21"/>
    <mergeCell ref="A21:B21"/>
    <mergeCell ref="A22:B23"/>
    <mergeCell ref="C22:D22"/>
    <mergeCell ref="H22:H23"/>
    <mergeCell ref="I22:I23"/>
    <mergeCell ref="C23:D23"/>
    <mergeCell ref="A24:B25"/>
    <mergeCell ref="C24:D24"/>
    <mergeCell ref="H24:H25"/>
    <mergeCell ref="I24:I25"/>
    <mergeCell ref="C25:D25"/>
    <mergeCell ref="A26:B27"/>
    <mergeCell ref="C26:D26"/>
    <mergeCell ref="H26:H27"/>
    <mergeCell ref="I26:I27"/>
    <mergeCell ref="C27:D27"/>
    <mergeCell ref="A28:B29"/>
    <mergeCell ref="C28:D28"/>
    <mergeCell ref="H28:H29"/>
    <mergeCell ref="I28:I29"/>
    <mergeCell ref="C29:D29"/>
    <mergeCell ref="A30:B31"/>
    <mergeCell ref="C30:D30"/>
    <mergeCell ref="H30:H31"/>
    <mergeCell ref="I30:I31"/>
    <mergeCell ref="C31:D31"/>
    <mergeCell ref="A32:B33"/>
    <mergeCell ref="C32:D32"/>
    <mergeCell ref="H32:H33"/>
    <mergeCell ref="I32:I33"/>
    <mergeCell ref="C33:D33"/>
    <mergeCell ref="A34:B39"/>
    <mergeCell ref="C34:D34"/>
    <mergeCell ref="H34:H39"/>
    <mergeCell ref="I34:I39"/>
    <mergeCell ref="C35:D35"/>
    <mergeCell ref="C36:D36"/>
    <mergeCell ref="C37:D37"/>
    <mergeCell ref="C38:D38"/>
    <mergeCell ref="C39:D39"/>
    <mergeCell ref="A40:H40"/>
    <mergeCell ref="A44:B44"/>
    <mergeCell ref="C44:D45"/>
    <mergeCell ref="G44:G45"/>
    <mergeCell ref="A45:B45"/>
    <mergeCell ref="A46:B47"/>
    <mergeCell ref="C46:D46"/>
    <mergeCell ref="H46:H47"/>
    <mergeCell ref="I46:I47"/>
    <mergeCell ref="C47:D47"/>
    <mergeCell ref="A48:B49"/>
    <mergeCell ref="C48:D48"/>
    <mergeCell ref="H48:H49"/>
    <mergeCell ref="I48:I49"/>
    <mergeCell ref="C49:D49"/>
    <mergeCell ref="A50:B53"/>
    <mergeCell ref="C50:D50"/>
    <mergeCell ref="H50:H53"/>
    <mergeCell ref="I50:I53"/>
    <mergeCell ref="C51:D51"/>
    <mergeCell ref="C52:D52"/>
    <mergeCell ref="C53:D53"/>
    <mergeCell ref="A54:B55"/>
    <mergeCell ref="C54:D54"/>
    <mergeCell ref="H54:H55"/>
    <mergeCell ref="I54:I55"/>
    <mergeCell ref="C55:D55"/>
    <mergeCell ref="A56:B57"/>
    <mergeCell ref="C56:D56"/>
    <mergeCell ref="H56:H57"/>
    <mergeCell ref="I56:I57"/>
    <mergeCell ref="C57:D57"/>
    <mergeCell ref="A58:B59"/>
    <mergeCell ref="C58:D58"/>
    <mergeCell ref="H58:H59"/>
    <mergeCell ref="I58:I59"/>
    <mergeCell ref="C59:D59"/>
    <mergeCell ref="A60:B61"/>
    <mergeCell ref="C60:D60"/>
    <mergeCell ref="H60:H61"/>
    <mergeCell ref="I60:I61"/>
    <mergeCell ref="C61:D61"/>
    <mergeCell ref="A62:B63"/>
    <mergeCell ref="C62:D62"/>
    <mergeCell ref="H62:H63"/>
    <mergeCell ref="I62:I63"/>
    <mergeCell ref="C63:D63"/>
    <mergeCell ref="A64:B65"/>
    <mergeCell ref="C64:D64"/>
    <mergeCell ref="H64:H65"/>
    <mergeCell ref="I64:I65"/>
    <mergeCell ref="C65:D65"/>
    <mergeCell ref="A73:I73"/>
    <mergeCell ref="A70:B71"/>
    <mergeCell ref="C70:D70"/>
    <mergeCell ref="H70:H71"/>
    <mergeCell ref="I70:I71"/>
    <mergeCell ref="C71:D71"/>
    <mergeCell ref="A66:B67"/>
    <mergeCell ref="C66:D66"/>
    <mergeCell ref="H66:H67"/>
    <mergeCell ref="I66:I67"/>
    <mergeCell ref="C67:D67"/>
    <mergeCell ref="A68:B69"/>
    <mergeCell ref="C68:D68"/>
    <mergeCell ref="H68:H69"/>
    <mergeCell ref="I68:I69"/>
    <mergeCell ref="C69:D69"/>
  </mergeCells>
  <pageMargins left="0.51180555555555496" right="0.51180555555555496" top="1.37777777777778" bottom="0.98402777777777795"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26"/>
  <sheetViews>
    <sheetView tabSelected="1" topLeftCell="A10" zoomScaleNormal="100" workbookViewId="0">
      <selection activeCell="A197" sqref="A197:K197"/>
    </sheetView>
  </sheetViews>
  <sheetFormatPr defaultColWidth="8.7109375" defaultRowHeight="15" x14ac:dyDescent="0.25"/>
  <cols>
    <col min="4" max="4" width="11.85546875" customWidth="1"/>
    <col min="5" max="5" width="11.140625" customWidth="1"/>
    <col min="7" max="7" width="9.42578125" customWidth="1"/>
    <col min="8" max="8" width="12" customWidth="1"/>
    <col min="9" max="9" width="10.42578125" customWidth="1"/>
    <col min="11" max="11" width="11.42578125" hidden="1" customWidth="1"/>
  </cols>
  <sheetData>
    <row r="1" spans="1:11" ht="20.25" customHeight="1" x14ac:dyDescent="0.35">
      <c r="A1" s="36" t="s">
        <v>173</v>
      </c>
      <c r="B1" s="36"/>
      <c r="C1" s="193"/>
      <c r="D1" s="59"/>
      <c r="E1" s="59"/>
      <c r="F1" s="59"/>
      <c r="G1" s="59"/>
      <c r="H1" s="59"/>
      <c r="I1" s="59"/>
    </row>
    <row r="2" spans="1:11" x14ac:dyDescent="0.25">
      <c r="A2" s="59"/>
      <c r="B2" s="59"/>
      <c r="C2" s="59"/>
      <c r="D2" s="59"/>
      <c r="E2" s="59"/>
      <c r="F2" s="59"/>
      <c r="G2" s="59"/>
      <c r="H2" s="59"/>
      <c r="I2" s="59"/>
    </row>
    <row r="3" spans="1:11" x14ac:dyDescent="0.25">
      <c r="A3" s="509" t="s">
        <v>1</v>
      </c>
      <c r="B3" s="509"/>
      <c r="C3" s="510" t="s">
        <v>2</v>
      </c>
      <c r="D3" s="510"/>
      <c r="E3" s="75" t="s">
        <v>3</v>
      </c>
      <c r="F3" s="76" t="s">
        <v>4</v>
      </c>
      <c r="G3" s="521" t="s">
        <v>5</v>
      </c>
      <c r="H3" s="77" t="s">
        <v>6</v>
      </c>
      <c r="I3" s="157" t="s">
        <v>7</v>
      </c>
    </row>
    <row r="4" spans="1:11" x14ac:dyDescent="0.25">
      <c r="A4" s="511" t="s">
        <v>8</v>
      </c>
      <c r="B4" s="511"/>
      <c r="C4" s="510"/>
      <c r="D4" s="510"/>
      <c r="E4" s="78" t="s">
        <v>9</v>
      </c>
      <c r="F4" s="79" t="s">
        <v>10</v>
      </c>
      <c r="G4" s="521"/>
      <c r="H4" s="80" t="s">
        <v>1</v>
      </c>
      <c r="I4" s="158" t="s">
        <v>11</v>
      </c>
    </row>
    <row r="5" spans="1:11" ht="15.75" customHeight="1" x14ac:dyDescent="0.25">
      <c r="A5" s="514" t="s">
        <v>154</v>
      </c>
      <c r="B5" s="514"/>
      <c r="C5" s="572" t="s">
        <v>154</v>
      </c>
      <c r="D5" s="572"/>
      <c r="E5" s="194">
        <v>0.12</v>
      </c>
      <c r="F5" s="195">
        <v>1.8</v>
      </c>
      <c r="G5" s="196">
        <f>(E5*F5)</f>
        <v>0.216</v>
      </c>
      <c r="H5" s="86">
        <f>G5</f>
        <v>0.216</v>
      </c>
      <c r="I5" s="161">
        <v>4</v>
      </c>
      <c r="K5" s="70">
        <f t="shared" ref="K5:K13" si="0">H5*I5</f>
        <v>0.86399999999999999</v>
      </c>
    </row>
    <row r="6" spans="1:11" ht="15.75" customHeight="1" x14ac:dyDescent="0.25">
      <c r="A6" s="514" t="s">
        <v>174</v>
      </c>
      <c r="B6" s="514"/>
      <c r="C6" s="572" t="s">
        <v>174</v>
      </c>
      <c r="D6" s="572"/>
      <c r="E6" s="81">
        <v>0.12</v>
      </c>
      <c r="F6" s="197">
        <v>2.5</v>
      </c>
      <c r="G6" s="159">
        <f>(E6*F6)</f>
        <v>0.3</v>
      </c>
      <c r="H6" s="86">
        <f>G6</f>
        <v>0.3</v>
      </c>
      <c r="I6" s="161">
        <v>6</v>
      </c>
      <c r="K6" s="70">
        <f t="shared" si="0"/>
        <v>1.7999999999999998</v>
      </c>
    </row>
    <row r="7" spans="1:11" ht="15.75" customHeight="1" x14ac:dyDescent="0.25">
      <c r="A7" s="553" t="s">
        <v>175</v>
      </c>
      <c r="B7" s="553"/>
      <c r="C7" s="539" t="s">
        <v>175</v>
      </c>
      <c r="D7" s="539"/>
      <c r="E7" s="81">
        <v>0.12</v>
      </c>
      <c r="F7" s="197">
        <v>3.3</v>
      </c>
      <c r="G7" s="159">
        <f>(E7*F7)</f>
        <v>0.39599999999999996</v>
      </c>
      <c r="H7" s="86">
        <f>G7</f>
        <v>0.39599999999999996</v>
      </c>
      <c r="I7" s="161">
        <v>2</v>
      </c>
      <c r="K7" s="70">
        <f t="shared" si="0"/>
        <v>0.79199999999999993</v>
      </c>
    </row>
    <row r="8" spans="1:11" ht="15.75" customHeight="1" x14ac:dyDescent="0.25">
      <c r="A8" s="553" t="s">
        <v>176</v>
      </c>
      <c r="B8" s="553"/>
      <c r="C8" s="549" t="s">
        <v>176</v>
      </c>
      <c r="D8" s="549"/>
      <c r="E8" s="163">
        <v>0.2</v>
      </c>
      <c r="F8" s="198">
        <v>0.91</v>
      </c>
      <c r="G8" s="164">
        <f>(E8*F8)</f>
        <v>0.18200000000000002</v>
      </c>
      <c r="H8" s="199">
        <f>G8</f>
        <v>0.18200000000000002</v>
      </c>
      <c r="I8" s="161">
        <v>1</v>
      </c>
      <c r="K8" s="70">
        <f t="shared" si="0"/>
        <v>0.18200000000000002</v>
      </c>
    </row>
    <row r="9" spans="1:11" ht="15.75" customHeight="1" x14ac:dyDescent="0.25">
      <c r="A9" s="514" t="s">
        <v>177</v>
      </c>
      <c r="B9" s="514"/>
      <c r="C9" s="572" t="s">
        <v>177</v>
      </c>
      <c r="D9" s="572"/>
      <c r="E9" s="194">
        <v>0.18</v>
      </c>
      <c r="F9" s="195">
        <v>1.2</v>
      </c>
      <c r="G9" s="196">
        <f>(E9*F9)</f>
        <v>0.216</v>
      </c>
      <c r="H9" s="84">
        <f>G9</f>
        <v>0.216</v>
      </c>
      <c r="I9" s="131">
        <v>1</v>
      </c>
      <c r="K9" s="70">
        <f t="shared" si="0"/>
        <v>0.216</v>
      </c>
    </row>
    <row r="10" spans="1:11" x14ac:dyDescent="0.25">
      <c r="A10" s="573" t="s">
        <v>27</v>
      </c>
      <c r="B10" s="573"/>
      <c r="C10" s="573"/>
      <c r="D10" s="573"/>
      <c r="E10" s="573"/>
      <c r="F10" s="573"/>
      <c r="G10" s="573"/>
      <c r="H10" s="573"/>
      <c r="I10" s="32">
        <f>SUM(I5:I9)</f>
        <v>14</v>
      </c>
      <c r="K10" s="70">
        <f t="shared" si="0"/>
        <v>0</v>
      </c>
    </row>
    <row r="11" spans="1:11" x14ac:dyDescent="0.25">
      <c r="A11" s="35"/>
      <c r="B11" s="35"/>
      <c r="C11" s="35"/>
      <c r="D11" s="35"/>
      <c r="E11" s="35"/>
      <c r="F11" s="35"/>
      <c r="G11" s="35"/>
      <c r="H11" s="35"/>
      <c r="I11" s="35"/>
      <c r="K11" s="70">
        <f t="shared" si="0"/>
        <v>0</v>
      </c>
    </row>
    <row r="12" spans="1:11" ht="23.25" x14ac:dyDescent="0.35">
      <c r="A12" s="36" t="s">
        <v>178</v>
      </c>
      <c r="B12" s="35"/>
      <c r="C12" s="35"/>
      <c r="D12" s="35"/>
      <c r="E12" s="35"/>
      <c r="F12" s="35"/>
      <c r="G12" s="35"/>
      <c r="H12" s="35"/>
      <c r="I12" s="35"/>
      <c r="K12" s="70">
        <f t="shared" si="0"/>
        <v>0</v>
      </c>
    </row>
    <row r="13" spans="1:11" x14ac:dyDescent="0.25">
      <c r="A13" s="35"/>
      <c r="B13" s="35"/>
      <c r="C13" s="35"/>
      <c r="D13" s="35"/>
      <c r="E13" s="35"/>
      <c r="F13" s="35"/>
      <c r="G13" s="35"/>
      <c r="H13" s="35"/>
      <c r="I13" s="35"/>
      <c r="K13" s="70">
        <f t="shared" si="0"/>
        <v>0</v>
      </c>
    </row>
    <row r="14" spans="1:11" x14ac:dyDescent="0.25">
      <c r="A14" s="509" t="s">
        <v>1</v>
      </c>
      <c r="B14" s="509"/>
      <c r="C14" s="510" t="s">
        <v>2</v>
      </c>
      <c r="D14" s="510"/>
      <c r="E14" s="75" t="s">
        <v>3</v>
      </c>
      <c r="F14" s="76" t="s">
        <v>4</v>
      </c>
      <c r="G14" s="521" t="s">
        <v>5</v>
      </c>
      <c r="H14" s="77" t="s">
        <v>6</v>
      </c>
      <c r="I14" s="157" t="s">
        <v>7</v>
      </c>
      <c r="K14" s="70">
        <v>0</v>
      </c>
    </row>
    <row r="15" spans="1:11" x14ac:dyDescent="0.25">
      <c r="A15" s="511" t="s">
        <v>8</v>
      </c>
      <c r="B15" s="511"/>
      <c r="C15" s="510"/>
      <c r="D15" s="510"/>
      <c r="E15" s="78" t="s">
        <v>9</v>
      </c>
      <c r="F15" s="79" t="s">
        <v>10</v>
      </c>
      <c r="G15" s="521"/>
      <c r="H15" s="80" t="s">
        <v>1</v>
      </c>
      <c r="I15" s="158" t="s">
        <v>11</v>
      </c>
      <c r="K15" s="70">
        <v>0</v>
      </c>
    </row>
    <row r="16" spans="1:11" ht="15.75" customHeight="1" x14ac:dyDescent="0.25">
      <c r="A16" s="553" t="s">
        <v>179</v>
      </c>
      <c r="B16" s="553"/>
      <c r="C16" s="539" t="s">
        <v>180</v>
      </c>
      <c r="D16" s="539"/>
      <c r="E16" s="200">
        <v>1</v>
      </c>
      <c r="F16" s="197">
        <v>0.2</v>
      </c>
      <c r="G16" s="159">
        <f t="shared" ref="G16:G22" si="1">(E16*F16)</f>
        <v>0.2</v>
      </c>
      <c r="H16" s="86">
        <f t="shared" ref="H16:H22" si="2">G16</f>
        <v>0.2</v>
      </c>
      <c r="I16" s="161">
        <v>1</v>
      </c>
      <c r="K16" s="70">
        <f t="shared" ref="K16:K24" si="3">H16*I16</f>
        <v>0.2</v>
      </c>
    </row>
    <row r="17" spans="1:11" ht="15.75" customHeight="1" x14ac:dyDescent="0.25">
      <c r="A17" s="553" t="s">
        <v>181</v>
      </c>
      <c r="B17" s="553"/>
      <c r="C17" s="539" t="s">
        <v>182</v>
      </c>
      <c r="D17" s="539"/>
      <c r="E17" s="200">
        <v>1</v>
      </c>
      <c r="F17" s="197">
        <v>0.2</v>
      </c>
      <c r="G17" s="159">
        <f t="shared" si="1"/>
        <v>0.2</v>
      </c>
      <c r="H17" s="84">
        <f t="shared" si="2"/>
        <v>0.2</v>
      </c>
      <c r="I17" s="131">
        <v>3</v>
      </c>
      <c r="K17" s="70">
        <f t="shared" si="3"/>
        <v>0.60000000000000009</v>
      </c>
    </row>
    <row r="18" spans="1:11" ht="15.75" customHeight="1" x14ac:dyDescent="0.25">
      <c r="A18" s="553" t="s">
        <v>183</v>
      </c>
      <c r="B18" s="553"/>
      <c r="C18" s="539" t="s">
        <v>184</v>
      </c>
      <c r="D18" s="539"/>
      <c r="E18" s="200">
        <v>1</v>
      </c>
      <c r="F18" s="197">
        <v>0.2</v>
      </c>
      <c r="G18" s="159">
        <f t="shared" si="1"/>
        <v>0.2</v>
      </c>
      <c r="H18" s="84">
        <f t="shared" si="2"/>
        <v>0.2</v>
      </c>
      <c r="I18" s="131">
        <v>3</v>
      </c>
      <c r="K18" s="70">
        <f t="shared" si="3"/>
        <v>0.60000000000000009</v>
      </c>
    </row>
    <row r="19" spans="1:11" ht="25.5" customHeight="1" x14ac:dyDescent="0.25">
      <c r="A19" s="553" t="s">
        <v>185</v>
      </c>
      <c r="B19" s="553"/>
      <c r="C19" s="539" t="s">
        <v>186</v>
      </c>
      <c r="D19" s="539"/>
      <c r="E19" s="200">
        <v>1</v>
      </c>
      <c r="F19" s="197">
        <v>0.2</v>
      </c>
      <c r="G19" s="159">
        <f t="shared" si="1"/>
        <v>0.2</v>
      </c>
      <c r="H19" s="201">
        <f t="shared" si="2"/>
        <v>0.2</v>
      </c>
      <c r="I19" s="162">
        <v>3</v>
      </c>
      <c r="K19" s="70">
        <f t="shared" si="3"/>
        <v>0.60000000000000009</v>
      </c>
    </row>
    <row r="20" spans="1:11" ht="15.75" customHeight="1" x14ac:dyDescent="0.25">
      <c r="A20" s="553" t="s">
        <v>187</v>
      </c>
      <c r="B20" s="553"/>
      <c r="C20" s="539" t="s">
        <v>188</v>
      </c>
      <c r="D20" s="539"/>
      <c r="E20" s="200">
        <v>1</v>
      </c>
      <c r="F20" s="197">
        <v>0.2</v>
      </c>
      <c r="G20" s="159">
        <f t="shared" si="1"/>
        <v>0.2</v>
      </c>
      <c r="H20" s="86">
        <f t="shared" si="2"/>
        <v>0.2</v>
      </c>
      <c r="I20" s="161">
        <v>2</v>
      </c>
      <c r="K20" s="70">
        <f t="shared" si="3"/>
        <v>0.4</v>
      </c>
    </row>
    <row r="21" spans="1:11" ht="15.75" customHeight="1" x14ac:dyDescent="0.25">
      <c r="A21" s="553" t="s">
        <v>189</v>
      </c>
      <c r="B21" s="553"/>
      <c r="C21" s="539" t="s">
        <v>190</v>
      </c>
      <c r="D21" s="539"/>
      <c r="E21" s="200">
        <v>1</v>
      </c>
      <c r="F21" s="197">
        <v>0.2</v>
      </c>
      <c r="G21" s="159">
        <f t="shared" si="1"/>
        <v>0.2</v>
      </c>
      <c r="H21" s="86">
        <f t="shared" si="2"/>
        <v>0.2</v>
      </c>
      <c r="I21" s="161">
        <v>1</v>
      </c>
      <c r="K21" s="70">
        <f t="shared" si="3"/>
        <v>0.2</v>
      </c>
    </row>
    <row r="22" spans="1:11" ht="15.75" customHeight="1" x14ac:dyDescent="0.25">
      <c r="A22" s="538" t="s">
        <v>191</v>
      </c>
      <c r="B22" s="538"/>
      <c r="C22" s="572" t="s">
        <v>192</v>
      </c>
      <c r="D22" s="572"/>
      <c r="E22" s="202">
        <v>1</v>
      </c>
      <c r="F22" s="195">
        <v>0.2</v>
      </c>
      <c r="G22" s="203">
        <f t="shared" si="1"/>
        <v>0.2</v>
      </c>
      <c r="H22" s="84">
        <f t="shared" si="2"/>
        <v>0.2</v>
      </c>
      <c r="I22" s="204">
        <v>3</v>
      </c>
      <c r="K22" s="70">
        <f t="shared" si="3"/>
        <v>0.60000000000000009</v>
      </c>
    </row>
    <row r="23" spans="1:11" ht="15.75" thickBot="1" x14ac:dyDescent="0.3">
      <c r="A23" s="573" t="s">
        <v>27</v>
      </c>
      <c r="B23" s="573"/>
      <c r="C23" s="573"/>
      <c r="D23" s="573"/>
      <c r="E23" s="573"/>
      <c r="F23" s="573"/>
      <c r="G23" s="573"/>
      <c r="H23" s="573"/>
      <c r="I23" s="32">
        <v>16</v>
      </c>
      <c r="K23" s="70">
        <f t="shared" si="3"/>
        <v>0</v>
      </c>
    </row>
    <row r="24" spans="1:11" ht="15" customHeight="1" x14ac:dyDescent="0.25">
      <c r="A24" s="461" t="s">
        <v>367</v>
      </c>
      <c r="B24" s="461"/>
      <c r="C24" s="461"/>
      <c r="D24" s="461"/>
      <c r="E24" s="461"/>
      <c r="F24" s="461"/>
      <c r="G24" s="461"/>
      <c r="H24" s="461"/>
      <c r="I24" s="461"/>
      <c r="K24" s="70">
        <f t="shared" si="3"/>
        <v>0</v>
      </c>
    </row>
    <row r="25" spans="1:11" x14ac:dyDescent="0.25">
      <c r="K25" s="70">
        <f>SUM(K5:K24)</f>
        <v>7.0540000000000003</v>
      </c>
    </row>
    <row r="26" spans="1:11" x14ac:dyDescent="0.25">
      <c r="K26" s="70">
        <f>K25/30</f>
        <v>0.23513333333333333</v>
      </c>
    </row>
  </sheetData>
  <mergeCells count="35">
    <mergeCell ref="A3:B3"/>
    <mergeCell ref="C3:D4"/>
    <mergeCell ref="G3:G4"/>
    <mergeCell ref="A4:B4"/>
    <mergeCell ref="A5:B5"/>
    <mergeCell ref="C5:D5"/>
    <mergeCell ref="A6:B6"/>
    <mergeCell ref="C6:D6"/>
    <mergeCell ref="A7:B7"/>
    <mergeCell ref="C7:D7"/>
    <mergeCell ref="A8:B8"/>
    <mergeCell ref="C8:D8"/>
    <mergeCell ref="A9:B9"/>
    <mergeCell ref="C9:D9"/>
    <mergeCell ref="A10:H10"/>
    <mergeCell ref="A14:B14"/>
    <mergeCell ref="C14:D15"/>
    <mergeCell ref="G14:G15"/>
    <mergeCell ref="A15:B15"/>
    <mergeCell ref="A16:B16"/>
    <mergeCell ref="C16:D16"/>
    <mergeCell ref="A17:B17"/>
    <mergeCell ref="C17:D17"/>
    <mergeCell ref="A18:B18"/>
    <mergeCell ref="C18:D18"/>
    <mergeCell ref="A24:I24"/>
    <mergeCell ref="A22:B22"/>
    <mergeCell ref="C22:D22"/>
    <mergeCell ref="A23:H23"/>
    <mergeCell ref="A19:B19"/>
    <mergeCell ref="C19:D19"/>
    <mergeCell ref="A20:B20"/>
    <mergeCell ref="C20:D20"/>
    <mergeCell ref="A21:B21"/>
    <mergeCell ref="C21:D21"/>
  </mergeCells>
  <pageMargins left="0.51180555555555496" right="0.51180555555555496" top="1.37777777777778" bottom="0.98402777777777795" header="0.51180555555555496" footer="0.51180555555555496"/>
  <pageSetup paperSize="9"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2"/>
  <sheetViews>
    <sheetView tabSelected="1" zoomScaleNormal="100" workbookViewId="0">
      <selection activeCell="A197" sqref="A197:K197"/>
    </sheetView>
  </sheetViews>
  <sheetFormatPr defaultColWidth="8.7109375" defaultRowHeight="15" x14ac:dyDescent="0.25"/>
  <cols>
    <col min="5" max="5" width="10.42578125" customWidth="1"/>
    <col min="6" max="7" width="9.42578125" customWidth="1"/>
    <col min="8" max="8" width="13.7109375" customWidth="1"/>
    <col min="11" max="11" width="11.42578125" hidden="1" customWidth="1"/>
  </cols>
  <sheetData>
    <row r="1" spans="1:11" ht="23.25" x14ac:dyDescent="0.35">
      <c r="A1" s="71"/>
      <c r="B1" s="36"/>
      <c r="C1" s="193"/>
      <c r="D1" s="193"/>
      <c r="E1" s="59"/>
      <c r="F1" s="59"/>
      <c r="G1" s="59"/>
      <c r="H1" s="59"/>
      <c r="I1" s="59"/>
    </row>
    <row r="2" spans="1:11" ht="23.25" x14ac:dyDescent="0.35">
      <c r="A2" s="36" t="s">
        <v>193</v>
      </c>
      <c r="B2" s="36"/>
      <c r="C2" s="193"/>
      <c r="D2" s="59"/>
      <c r="E2" s="59"/>
      <c r="F2" s="59"/>
      <c r="G2" s="59"/>
      <c r="H2" s="59"/>
      <c r="I2" s="59"/>
    </row>
    <row r="3" spans="1:11" x14ac:dyDescent="0.25">
      <c r="A3" s="509" t="s">
        <v>1</v>
      </c>
      <c r="B3" s="509"/>
      <c r="C3" s="510" t="s">
        <v>2</v>
      </c>
      <c r="D3" s="510"/>
      <c r="E3" s="75" t="s">
        <v>3</v>
      </c>
      <c r="F3" s="76" t="s">
        <v>4</v>
      </c>
      <c r="G3" s="521" t="s">
        <v>5</v>
      </c>
      <c r="H3" s="77" t="s">
        <v>6</v>
      </c>
      <c r="I3" s="157" t="s">
        <v>7</v>
      </c>
    </row>
    <row r="4" spans="1:11" x14ac:dyDescent="0.25">
      <c r="A4" s="511" t="s">
        <v>8</v>
      </c>
      <c r="B4" s="511"/>
      <c r="C4" s="510"/>
      <c r="D4" s="510"/>
      <c r="E4" s="78" t="s">
        <v>9</v>
      </c>
      <c r="F4" s="79" t="s">
        <v>10</v>
      </c>
      <c r="G4" s="521"/>
      <c r="H4" s="80" t="s">
        <v>1</v>
      </c>
      <c r="I4" s="158" t="s">
        <v>11</v>
      </c>
    </row>
    <row r="5" spans="1:11" ht="15.75" customHeight="1" x14ac:dyDescent="0.25">
      <c r="A5" s="553" t="s">
        <v>154</v>
      </c>
      <c r="B5" s="553"/>
      <c r="C5" s="539" t="s">
        <v>154</v>
      </c>
      <c r="D5" s="539"/>
      <c r="E5" s="81">
        <v>0.12</v>
      </c>
      <c r="F5" s="205">
        <v>1.8</v>
      </c>
      <c r="G5" s="159">
        <f>(E5*F5)</f>
        <v>0.216</v>
      </c>
      <c r="H5" s="86">
        <f>G5</f>
        <v>0.216</v>
      </c>
      <c r="I5" s="161">
        <v>7</v>
      </c>
      <c r="K5">
        <f t="shared" ref="K5:K10" si="0">H5*I5</f>
        <v>1.512</v>
      </c>
    </row>
    <row r="6" spans="1:11" ht="15.75" customHeight="1" x14ac:dyDescent="0.25">
      <c r="A6" s="553" t="s">
        <v>174</v>
      </c>
      <c r="B6" s="553"/>
      <c r="C6" s="539" t="s">
        <v>174</v>
      </c>
      <c r="D6" s="539"/>
      <c r="E6" s="81">
        <v>0.12</v>
      </c>
      <c r="F6" s="205">
        <v>2.5</v>
      </c>
      <c r="G6" s="159">
        <f>(E6*F6)</f>
        <v>0.3</v>
      </c>
      <c r="H6" s="86">
        <f>G6</f>
        <v>0.3</v>
      </c>
      <c r="I6" s="161">
        <v>12</v>
      </c>
      <c r="K6">
        <f t="shared" si="0"/>
        <v>3.5999999999999996</v>
      </c>
    </row>
    <row r="7" spans="1:11" ht="15.75" customHeight="1" x14ac:dyDescent="0.25">
      <c r="A7" s="553" t="s">
        <v>176</v>
      </c>
      <c r="B7" s="553"/>
      <c r="C7" s="539" t="s">
        <v>176</v>
      </c>
      <c r="D7" s="539"/>
      <c r="E7" s="81">
        <v>0.2</v>
      </c>
      <c r="F7" s="205">
        <v>0.91</v>
      </c>
      <c r="G7" s="159">
        <f>(E7*F7)</f>
        <v>0.18200000000000002</v>
      </c>
      <c r="H7" s="86">
        <f>G7</f>
        <v>0.18200000000000002</v>
      </c>
      <c r="I7" s="161">
        <v>3</v>
      </c>
      <c r="K7">
        <f t="shared" si="0"/>
        <v>0.54600000000000004</v>
      </c>
    </row>
    <row r="8" spans="1:11" ht="15.75" customHeight="1" x14ac:dyDescent="0.25">
      <c r="A8" s="553" t="s">
        <v>175</v>
      </c>
      <c r="B8" s="553"/>
      <c r="C8" s="539" t="s">
        <v>175</v>
      </c>
      <c r="D8" s="539"/>
      <c r="E8" s="81">
        <v>0.12</v>
      </c>
      <c r="F8" s="205">
        <v>3.3</v>
      </c>
      <c r="G8" s="159">
        <f>(E8*F8)</f>
        <v>0.39599999999999996</v>
      </c>
      <c r="H8" s="86">
        <f>G8</f>
        <v>0.39599999999999996</v>
      </c>
      <c r="I8" s="161">
        <v>5</v>
      </c>
      <c r="K8">
        <f t="shared" si="0"/>
        <v>1.9799999999999998</v>
      </c>
    </row>
    <row r="9" spans="1:11" ht="15.75" customHeight="1" x14ac:dyDescent="0.25">
      <c r="A9" s="538" t="s">
        <v>177</v>
      </c>
      <c r="B9" s="538"/>
      <c r="C9" s="572" t="s">
        <v>177</v>
      </c>
      <c r="D9" s="572"/>
      <c r="E9" s="206">
        <v>0.18</v>
      </c>
      <c r="F9" s="207">
        <v>1.2</v>
      </c>
      <c r="G9" s="203">
        <f>(E9*F9)</f>
        <v>0.216</v>
      </c>
      <c r="H9" s="84">
        <f>G9</f>
        <v>0.216</v>
      </c>
      <c r="I9" s="204">
        <v>3</v>
      </c>
      <c r="K9">
        <f t="shared" si="0"/>
        <v>0.64800000000000002</v>
      </c>
    </row>
    <row r="10" spans="1:11" ht="15.75" thickBot="1" x14ac:dyDescent="0.3">
      <c r="A10" s="574" t="s">
        <v>27</v>
      </c>
      <c r="B10" s="574"/>
      <c r="C10" s="574"/>
      <c r="D10" s="574"/>
      <c r="E10" s="574"/>
      <c r="F10" s="574"/>
      <c r="G10" s="574"/>
      <c r="H10" s="574"/>
      <c r="I10" s="93">
        <f>SUM(I5:I9)</f>
        <v>30</v>
      </c>
      <c r="K10">
        <f t="shared" si="0"/>
        <v>0</v>
      </c>
    </row>
    <row r="11" spans="1:11" ht="28.5" customHeight="1" x14ac:dyDescent="0.25">
      <c r="A11" s="461" t="s">
        <v>367</v>
      </c>
      <c r="B11" s="461"/>
      <c r="C11" s="461"/>
      <c r="D11" s="461"/>
      <c r="E11" s="461"/>
      <c r="F11" s="461"/>
      <c r="G11" s="461"/>
      <c r="H11" s="461"/>
      <c r="I11" s="461"/>
      <c r="K11">
        <f>SUM(K5:K10)</f>
        <v>8.2859999999999996</v>
      </c>
    </row>
    <row r="12" spans="1:11" x14ac:dyDescent="0.25">
      <c r="K12">
        <f>K11/30</f>
        <v>0.2762</v>
      </c>
    </row>
  </sheetData>
  <mergeCells count="16">
    <mergeCell ref="A3:B3"/>
    <mergeCell ref="C3:D4"/>
    <mergeCell ref="G3:G4"/>
    <mergeCell ref="A4:B4"/>
    <mergeCell ref="A5:B5"/>
    <mergeCell ref="C5:D5"/>
    <mergeCell ref="A11:I11"/>
    <mergeCell ref="A9:B9"/>
    <mergeCell ref="C9:D9"/>
    <mergeCell ref="A10:H10"/>
    <mergeCell ref="A6:B6"/>
    <mergeCell ref="C6:D6"/>
    <mergeCell ref="A7:B7"/>
    <mergeCell ref="C7:D7"/>
    <mergeCell ref="A8:B8"/>
    <mergeCell ref="C8:D8"/>
  </mergeCells>
  <pageMargins left="0.51180555555555496" right="0.51180555555555496" top="1.575" bottom="0.98402777777777795" header="0.51180555555555496" footer="0.51180555555555496"/>
  <pageSetup paperSize="9" firstPageNumber="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K57"/>
  <sheetViews>
    <sheetView tabSelected="1" topLeftCell="A27" zoomScaleNormal="100" workbookViewId="0">
      <selection activeCell="A197" sqref="A197:K197"/>
    </sheetView>
  </sheetViews>
  <sheetFormatPr defaultColWidth="8.7109375" defaultRowHeight="15" x14ac:dyDescent="0.25"/>
  <cols>
    <col min="5" max="5" width="10.85546875" customWidth="1"/>
    <col min="6" max="6" width="7.42578125" customWidth="1"/>
    <col min="7" max="7" width="9.42578125" customWidth="1"/>
    <col min="8" max="8" width="12.42578125" customWidth="1"/>
    <col min="10" max="11" width="11.42578125" hidden="1" customWidth="1"/>
  </cols>
  <sheetData>
    <row r="1" spans="1:11" ht="23.25" x14ac:dyDescent="0.35">
      <c r="A1" s="36" t="s">
        <v>194</v>
      </c>
      <c r="B1" s="36"/>
      <c r="C1" s="59"/>
      <c r="D1" s="59"/>
      <c r="E1" s="59"/>
      <c r="F1" s="59"/>
      <c r="G1" s="59"/>
      <c r="H1" s="59"/>
      <c r="I1" s="59"/>
    </row>
    <row r="2" spans="1:11" x14ac:dyDescent="0.25">
      <c r="A2" s="509" t="s">
        <v>1</v>
      </c>
      <c r="B2" s="509"/>
      <c r="C2" s="571" t="s">
        <v>2</v>
      </c>
      <c r="D2" s="571"/>
      <c r="E2" s="75" t="s">
        <v>3</v>
      </c>
      <c r="F2" s="76" t="s">
        <v>4</v>
      </c>
      <c r="G2" s="562" t="s">
        <v>5</v>
      </c>
      <c r="H2" s="77" t="s">
        <v>6</v>
      </c>
      <c r="I2" s="157" t="s">
        <v>7</v>
      </c>
    </row>
    <row r="3" spans="1:11" x14ac:dyDescent="0.25">
      <c r="A3" s="584" t="s">
        <v>8</v>
      </c>
      <c r="B3" s="584"/>
      <c r="C3" s="571"/>
      <c r="D3" s="571"/>
      <c r="E3" s="208" t="s">
        <v>9</v>
      </c>
      <c r="F3" s="209" t="s">
        <v>10</v>
      </c>
      <c r="G3" s="562"/>
      <c r="H3" s="210" t="s">
        <v>1</v>
      </c>
      <c r="I3" s="158" t="s">
        <v>11</v>
      </c>
    </row>
    <row r="4" spans="1:11" x14ac:dyDescent="0.25">
      <c r="A4" s="580" t="s">
        <v>195</v>
      </c>
      <c r="B4" s="580"/>
      <c r="C4" s="549" t="s">
        <v>196</v>
      </c>
      <c r="D4" s="549"/>
      <c r="E4" s="163">
        <v>0.05</v>
      </c>
      <c r="F4" s="211">
        <v>6.29</v>
      </c>
      <c r="G4" s="164">
        <f>(E4*F4)</f>
        <v>0.3145</v>
      </c>
      <c r="H4" s="540">
        <f>SUM(G4:G5)</f>
        <v>0.34470000000000001</v>
      </c>
      <c r="I4" s="581">
        <v>30</v>
      </c>
      <c r="J4" s="70">
        <f>H4</f>
        <v>0.34470000000000001</v>
      </c>
    </row>
    <row r="5" spans="1:11" x14ac:dyDescent="0.25">
      <c r="A5" s="582"/>
      <c r="B5" s="582"/>
      <c r="C5" s="505" t="s">
        <v>95</v>
      </c>
      <c r="D5" s="505"/>
      <c r="E5" s="165">
        <v>0.01</v>
      </c>
      <c r="F5" s="212">
        <v>3.02</v>
      </c>
      <c r="G5" s="167">
        <f>(E5*F5)</f>
        <v>3.0200000000000001E-2</v>
      </c>
      <c r="H5" s="540"/>
      <c r="I5" s="581"/>
    </row>
    <row r="6" spans="1:11" x14ac:dyDescent="0.25">
      <c r="A6" s="580" t="s">
        <v>197</v>
      </c>
      <c r="B6" s="580"/>
      <c r="C6" s="549" t="s">
        <v>198</v>
      </c>
      <c r="D6" s="549"/>
      <c r="E6" s="163">
        <v>7.0000000000000001E-3</v>
      </c>
      <c r="F6" s="211">
        <v>8.4</v>
      </c>
      <c r="G6" s="164">
        <f>(E6*F6)</f>
        <v>5.8800000000000005E-2</v>
      </c>
      <c r="H6" s="540">
        <f>SUM(G6:G7)</f>
        <v>6.4399999999999999E-2</v>
      </c>
      <c r="I6" s="581"/>
      <c r="J6" s="70">
        <f>H6</f>
        <v>6.4399999999999999E-2</v>
      </c>
      <c r="K6" s="70"/>
    </row>
    <row r="7" spans="1:11" x14ac:dyDescent="0.25">
      <c r="A7" s="582"/>
      <c r="B7" s="582"/>
      <c r="C7" s="505" t="s">
        <v>199</v>
      </c>
      <c r="D7" s="505"/>
      <c r="E7" s="165">
        <v>4.0000000000000001E-3</v>
      </c>
      <c r="F7" s="212">
        <v>1.4</v>
      </c>
      <c r="G7" s="167">
        <f>(E7*F7)</f>
        <v>5.5999999999999999E-3</v>
      </c>
      <c r="H7" s="540"/>
      <c r="I7" s="581"/>
    </row>
    <row r="8" spans="1:11" x14ac:dyDescent="0.25">
      <c r="A8" s="588" t="s">
        <v>200</v>
      </c>
      <c r="B8" s="588"/>
      <c r="C8" s="572" t="s">
        <v>201</v>
      </c>
      <c r="D8" s="572"/>
      <c r="E8" s="194">
        <v>0.2</v>
      </c>
      <c r="F8" s="213">
        <v>2.5</v>
      </c>
      <c r="G8" s="196">
        <f>(E8*F8)</f>
        <v>0.5</v>
      </c>
      <c r="H8" s="84">
        <f>SUM(G8:G8)</f>
        <v>0.5</v>
      </c>
      <c r="I8" s="581"/>
      <c r="J8" s="70">
        <f>H8</f>
        <v>0.5</v>
      </c>
    </row>
    <row r="9" spans="1:11" x14ac:dyDescent="0.25">
      <c r="A9" s="119"/>
      <c r="B9" s="119"/>
      <c r="C9" s="40"/>
      <c r="D9" s="40"/>
      <c r="E9" s="111"/>
      <c r="F9" s="214"/>
      <c r="G9" s="171"/>
      <c r="H9" s="172"/>
      <c r="I9" s="119"/>
    </row>
    <row r="10" spans="1:11" x14ac:dyDescent="0.25">
      <c r="A10" s="119"/>
      <c r="B10" s="119"/>
      <c r="C10" s="40"/>
      <c r="D10" s="40"/>
      <c r="E10" s="111"/>
      <c r="F10" s="214"/>
      <c r="G10" s="171"/>
      <c r="H10" s="172"/>
      <c r="I10" s="119"/>
      <c r="J10" s="70">
        <f>SUM(J4:J9)</f>
        <v>0.90910000000000002</v>
      </c>
    </row>
    <row r="11" spans="1:11" ht="23.25" x14ac:dyDescent="0.35">
      <c r="A11" s="36" t="s">
        <v>202</v>
      </c>
      <c r="B11" s="119"/>
      <c r="C11" s="40"/>
      <c r="D11" s="40"/>
      <c r="E11" s="111"/>
      <c r="F11" s="214"/>
      <c r="G11" s="171"/>
      <c r="H11" s="172"/>
      <c r="I11" s="119"/>
    </row>
    <row r="12" spans="1:11" x14ac:dyDescent="0.25">
      <c r="A12" s="119"/>
      <c r="B12" s="119"/>
      <c r="C12" s="40"/>
      <c r="D12" s="40"/>
      <c r="E12" s="111"/>
      <c r="F12" s="214"/>
      <c r="G12" s="171"/>
      <c r="H12" s="172"/>
      <c r="I12" s="119"/>
    </row>
    <row r="13" spans="1:11" x14ac:dyDescent="0.25">
      <c r="A13" s="509" t="s">
        <v>1</v>
      </c>
      <c r="B13" s="509"/>
      <c r="C13" s="571" t="s">
        <v>2</v>
      </c>
      <c r="D13" s="571"/>
      <c r="E13" s="75" t="s">
        <v>3</v>
      </c>
      <c r="F13" s="76" t="s">
        <v>4</v>
      </c>
      <c r="G13" s="562" t="s">
        <v>5</v>
      </c>
      <c r="H13" s="77" t="s">
        <v>6</v>
      </c>
      <c r="I13" s="157" t="s">
        <v>7</v>
      </c>
    </row>
    <row r="14" spans="1:11" x14ac:dyDescent="0.25">
      <c r="A14" s="584" t="s">
        <v>8</v>
      </c>
      <c r="B14" s="584"/>
      <c r="C14" s="571"/>
      <c r="D14" s="571"/>
      <c r="E14" s="208" t="s">
        <v>9</v>
      </c>
      <c r="F14" s="209" t="s">
        <v>10</v>
      </c>
      <c r="G14" s="562"/>
      <c r="H14" s="210" t="s">
        <v>1</v>
      </c>
      <c r="I14" s="158" t="s">
        <v>11</v>
      </c>
    </row>
    <row r="15" spans="1:11" x14ac:dyDescent="0.25">
      <c r="A15" s="580" t="s">
        <v>195</v>
      </c>
      <c r="B15" s="580"/>
      <c r="C15" s="549" t="s">
        <v>203</v>
      </c>
      <c r="D15" s="549"/>
      <c r="E15" s="163">
        <v>0.05</v>
      </c>
      <c r="F15" s="211">
        <v>6.29</v>
      </c>
      <c r="G15" s="164">
        <f>(E15*F15)</f>
        <v>0.3145</v>
      </c>
      <c r="H15" s="569">
        <f>SUM(G15:G16)</f>
        <v>0.34470000000000001</v>
      </c>
      <c r="I15" s="585">
        <v>15</v>
      </c>
      <c r="J15" s="70">
        <f>H15</f>
        <v>0.34470000000000001</v>
      </c>
    </row>
    <row r="16" spans="1:11" x14ac:dyDescent="0.25">
      <c r="A16" s="582"/>
      <c r="B16" s="582"/>
      <c r="C16" s="505" t="s">
        <v>95</v>
      </c>
      <c r="D16" s="505"/>
      <c r="E16" s="165">
        <v>0.01</v>
      </c>
      <c r="F16" s="212">
        <v>3.02</v>
      </c>
      <c r="G16" s="167">
        <f>(E16*F16)</f>
        <v>3.0200000000000001E-2</v>
      </c>
      <c r="H16" s="569"/>
      <c r="I16" s="585"/>
      <c r="K16" s="70">
        <f>J15+J17</f>
        <v>0.50551999999999997</v>
      </c>
    </row>
    <row r="17" spans="1:11" x14ac:dyDescent="0.25">
      <c r="A17" s="586" t="s">
        <v>204</v>
      </c>
      <c r="B17" s="586"/>
      <c r="C17" s="587" t="s">
        <v>205</v>
      </c>
      <c r="D17" s="587"/>
      <c r="E17" s="418">
        <v>2.1999999999999999E-2</v>
      </c>
      <c r="F17" s="419">
        <v>7.31</v>
      </c>
      <c r="G17" s="420">
        <f>(E17*F17)</f>
        <v>0.16081999999999999</v>
      </c>
      <c r="H17" s="417">
        <f>SUM(G17:G17)</f>
        <v>0.16081999999999999</v>
      </c>
      <c r="I17" s="585"/>
      <c r="J17" s="70">
        <f>H17</f>
        <v>0.16081999999999999</v>
      </c>
    </row>
    <row r="18" spans="1:11" ht="18" x14ac:dyDescent="0.25">
      <c r="A18" s="583" t="s">
        <v>206</v>
      </c>
      <c r="B18" s="583"/>
      <c r="C18" s="583"/>
      <c r="D18" s="583"/>
      <c r="E18" s="583"/>
      <c r="F18" s="583"/>
      <c r="G18" s="583"/>
      <c r="H18" s="583"/>
      <c r="I18" s="583"/>
    </row>
    <row r="19" spans="1:11" x14ac:dyDescent="0.25">
      <c r="A19" s="509" t="s">
        <v>1</v>
      </c>
      <c r="B19" s="509"/>
      <c r="C19" s="571" t="s">
        <v>2</v>
      </c>
      <c r="D19" s="571"/>
      <c r="E19" s="75" t="s">
        <v>3</v>
      </c>
      <c r="F19" s="76" t="s">
        <v>4</v>
      </c>
      <c r="G19" s="562" t="s">
        <v>5</v>
      </c>
      <c r="H19" s="77" t="s">
        <v>6</v>
      </c>
      <c r="I19" s="157" t="s">
        <v>7</v>
      </c>
    </row>
    <row r="20" spans="1:11" x14ac:dyDescent="0.25">
      <c r="A20" s="584" t="s">
        <v>8</v>
      </c>
      <c r="B20" s="584"/>
      <c r="C20" s="571"/>
      <c r="D20" s="571"/>
      <c r="E20" s="208" t="s">
        <v>9</v>
      </c>
      <c r="F20" s="209" t="s">
        <v>10</v>
      </c>
      <c r="G20" s="562"/>
      <c r="H20" s="210" t="s">
        <v>1</v>
      </c>
      <c r="I20" s="158" t="s">
        <v>11</v>
      </c>
    </row>
    <row r="21" spans="1:11" x14ac:dyDescent="0.25">
      <c r="A21" s="580" t="s">
        <v>195</v>
      </c>
      <c r="B21" s="580"/>
      <c r="C21" s="549" t="s">
        <v>203</v>
      </c>
      <c r="D21" s="549"/>
      <c r="E21" s="163">
        <v>0.05</v>
      </c>
      <c r="F21" s="211">
        <v>6.29</v>
      </c>
      <c r="G21" s="164">
        <f>(E21*F21)</f>
        <v>0.3145</v>
      </c>
      <c r="H21" s="540">
        <f>SUM(G21:G22)</f>
        <v>0.34470000000000001</v>
      </c>
      <c r="I21" s="581">
        <v>15</v>
      </c>
      <c r="J21" s="70">
        <f>H21</f>
        <v>0.34470000000000001</v>
      </c>
    </row>
    <row r="22" spans="1:11" x14ac:dyDescent="0.25">
      <c r="A22" s="582"/>
      <c r="B22" s="582"/>
      <c r="C22" s="505" t="s">
        <v>95</v>
      </c>
      <c r="D22" s="505"/>
      <c r="E22" s="165">
        <v>0.01</v>
      </c>
      <c r="F22" s="212">
        <v>3.02</v>
      </c>
      <c r="G22" s="167">
        <f>(E22*F22)</f>
        <v>3.0200000000000001E-2</v>
      </c>
      <c r="H22" s="540"/>
      <c r="I22" s="581"/>
    </row>
    <row r="23" spans="1:11" x14ac:dyDescent="0.25">
      <c r="A23" s="580" t="s">
        <v>197</v>
      </c>
      <c r="B23" s="580"/>
      <c r="C23" s="549" t="s">
        <v>198</v>
      </c>
      <c r="D23" s="549"/>
      <c r="E23" s="163">
        <v>1.4E-2</v>
      </c>
      <c r="F23" s="211">
        <v>8.4</v>
      </c>
      <c r="G23" s="164">
        <f>(E23*F23)</f>
        <v>0.11760000000000001</v>
      </c>
      <c r="H23" s="540">
        <f>SUM(G23:G24)</f>
        <v>0.1288</v>
      </c>
      <c r="I23" s="581"/>
      <c r="J23" s="70">
        <f>H23</f>
        <v>0.1288</v>
      </c>
      <c r="K23" s="70">
        <f>J21+J23</f>
        <v>0.47350000000000003</v>
      </c>
    </row>
    <row r="24" spans="1:11" x14ac:dyDescent="0.25">
      <c r="A24" s="582"/>
      <c r="B24" s="582"/>
      <c r="C24" s="505" t="s">
        <v>199</v>
      </c>
      <c r="D24" s="505"/>
      <c r="E24" s="165">
        <v>8.0000000000000002E-3</v>
      </c>
      <c r="F24" s="212">
        <v>1.4</v>
      </c>
      <c r="G24" s="167">
        <f>(E24*F24)</f>
        <v>1.12E-2</v>
      </c>
      <c r="H24" s="540"/>
      <c r="I24" s="581"/>
    </row>
    <row r="25" spans="1:11" x14ac:dyDescent="0.25">
      <c r="A25" s="119"/>
      <c r="B25" s="119"/>
      <c r="C25" s="40"/>
      <c r="D25" s="40"/>
      <c r="E25" s="111"/>
      <c r="F25" s="214"/>
      <c r="G25" s="171"/>
      <c r="H25" s="172"/>
      <c r="I25" s="119"/>
    </row>
    <row r="26" spans="1:11" x14ac:dyDescent="0.25">
      <c r="A26" s="119"/>
      <c r="B26" s="119"/>
      <c r="C26" s="40"/>
      <c r="D26" s="40"/>
      <c r="E26" s="111"/>
      <c r="F26" s="214"/>
      <c r="G26" s="171"/>
      <c r="H26" s="172"/>
      <c r="I26" s="119"/>
    </row>
    <row r="27" spans="1:11" ht="23.25" x14ac:dyDescent="0.35">
      <c r="A27" s="36" t="s">
        <v>207</v>
      </c>
      <c r="B27" s="119"/>
      <c r="C27" s="40"/>
      <c r="D27" s="40"/>
      <c r="E27" s="111"/>
      <c r="F27" s="214"/>
      <c r="G27" s="171"/>
      <c r="H27" s="172"/>
      <c r="I27" s="119"/>
    </row>
    <row r="28" spans="1:11" x14ac:dyDescent="0.25">
      <c r="A28" s="119"/>
      <c r="B28" s="119"/>
      <c r="C28" s="40"/>
      <c r="D28" s="40"/>
      <c r="E28" s="111"/>
      <c r="F28" s="214"/>
      <c r="G28" s="171"/>
      <c r="H28" s="172"/>
      <c r="I28" s="119"/>
    </row>
    <row r="29" spans="1:11" x14ac:dyDescent="0.25">
      <c r="A29" s="469" t="s">
        <v>1</v>
      </c>
      <c r="B29" s="469"/>
      <c r="C29" s="577" t="s">
        <v>2</v>
      </c>
      <c r="D29" s="577"/>
      <c r="E29" s="5" t="s">
        <v>3</v>
      </c>
      <c r="F29" s="6" t="s">
        <v>4</v>
      </c>
      <c r="G29" s="578" t="s">
        <v>5</v>
      </c>
      <c r="H29" s="7" t="s">
        <v>6</v>
      </c>
      <c r="I29" s="8" t="s">
        <v>7</v>
      </c>
    </row>
    <row r="30" spans="1:11" x14ac:dyDescent="0.25">
      <c r="A30" s="579" t="s">
        <v>8</v>
      </c>
      <c r="B30" s="579"/>
      <c r="C30" s="577"/>
      <c r="D30" s="577"/>
      <c r="E30" s="215" t="s">
        <v>9</v>
      </c>
      <c r="F30" s="216" t="s">
        <v>10</v>
      </c>
      <c r="G30" s="578"/>
      <c r="H30" s="217" t="s">
        <v>1</v>
      </c>
      <c r="I30" s="12" t="s">
        <v>11</v>
      </c>
    </row>
    <row r="31" spans="1:11" x14ac:dyDescent="0.25">
      <c r="A31" s="575" t="s">
        <v>195</v>
      </c>
      <c r="B31" s="575"/>
      <c r="C31" s="474" t="s">
        <v>196</v>
      </c>
      <c r="D31" s="474"/>
      <c r="E31" s="13">
        <v>0.05</v>
      </c>
      <c r="F31" s="218">
        <v>6.29</v>
      </c>
      <c r="G31" s="219">
        <f>(E31*F31)</f>
        <v>0.3145</v>
      </c>
      <c r="H31" s="483">
        <f>SUM(G31:G32)</f>
        <v>0.34470000000000001</v>
      </c>
      <c r="I31" s="476">
        <v>30</v>
      </c>
      <c r="J31" s="70">
        <f>H31</f>
        <v>0.34470000000000001</v>
      </c>
    </row>
    <row r="32" spans="1:11" x14ac:dyDescent="0.25">
      <c r="A32" s="464"/>
      <c r="B32" s="464"/>
      <c r="C32" s="477" t="s">
        <v>95</v>
      </c>
      <c r="D32" s="477"/>
      <c r="E32" s="62">
        <v>0.01</v>
      </c>
      <c r="F32" s="220">
        <v>3.02</v>
      </c>
      <c r="G32" s="221">
        <f>(E32*F32)</f>
        <v>3.0200000000000001E-2</v>
      </c>
      <c r="H32" s="483"/>
      <c r="I32" s="476"/>
    </row>
    <row r="33" spans="1:11" x14ac:dyDescent="0.25">
      <c r="A33" s="575" t="s">
        <v>197</v>
      </c>
      <c r="B33" s="575"/>
      <c r="C33" s="474" t="s">
        <v>198</v>
      </c>
      <c r="D33" s="474"/>
      <c r="E33" s="13">
        <f>E6</f>
        <v>7.0000000000000001E-3</v>
      </c>
      <c r="F33" s="218">
        <v>8.4</v>
      </c>
      <c r="G33" s="219">
        <f>(E33*F33)</f>
        <v>5.8800000000000005E-2</v>
      </c>
      <c r="H33" s="483">
        <f>SUM(G33:G34)</f>
        <v>6.4399999999999999E-2</v>
      </c>
      <c r="I33" s="476"/>
      <c r="J33" s="70">
        <f>H33</f>
        <v>6.4399999999999999E-2</v>
      </c>
      <c r="K33" s="70">
        <f>J31+J33+J35</f>
        <v>0.90910000000000002</v>
      </c>
    </row>
    <row r="34" spans="1:11" x14ac:dyDescent="0.25">
      <c r="A34" s="464"/>
      <c r="B34" s="464"/>
      <c r="C34" s="477" t="s">
        <v>199</v>
      </c>
      <c r="D34" s="477"/>
      <c r="E34" s="62">
        <f>E7</f>
        <v>4.0000000000000001E-3</v>
      </c>
      <c r="F34" s="220">
        <v>1.4</v>
      </c>
      <c r="G34" s="221">
        <f>(E34*F34)</f>
        <v>5.5999999999999999E-3</v>
      </c>
      <c r="H34" s="483"/>
      <c r="I34" s="476"/>
    </row>
    <row r="35" spans="1:11" x14ac:dyDescent="0.25">
      <c r="A35" s="476" t="s">
        <v>200</v>
      </c>
      <c r="B35" s="476"/>
      <c r="C35" s="576" t="s">
        <v>201</v>
      </c>
      <c r="D35" s="576"/>
      <c r="E35" s="222">
        <v>0.2</v>
      </c>
      <c r="F35" s="223">
        <v>2.5</v>
      </c>
      <c r="G35" s="224">
        <f>(E35*F35)</f>
        <v>0.5</v>
      </c>
      <c r="H35" s="16">
        <f>SUM(G35:G35)</f>
        <v>0.5</v>
      </c>
      <c r="I35" s="476"/>
      <c r="J35" s="70">
        <f>H35</f>
        <v>0.5</v>
      </c>
    </row>
    <row r="36" spans="1:11" x14ac:dyDescent="0.25">
      <c r="A36" s="59"/>
      <c r="B36" s="59"/>
      <c r="C36" s="59"/>
      <c r="D36" s="59"/>
      <c r="E36" s="59"/>
      <c r="F36" s="59"/>
      <c r="G36" s="59"/>
      <c r="H36" s="59"/>
      <c r="I36" s="59"/>
    </row>
    <row r="37" spans="1:11" x14ac:dyDescent="0.25">
      <c r="A37" s="59"/>
      <c r="B37" s="59"/>
      <c r="C37" s="59"/>
      <c r="D37" s="59"/>
      <c r="E37" s="59"/>
      <c r="F37" s="59"/>
      <c r="G37" s="59"/>
      <c r="H37" s="59"/>
      <c r="I37" s="59"/>
    </row>
    <row r="38" spans="1:11" x14ac:dyDescent="0.25">
      <c r="A38" s="59"/>
      <c r="B38" s="59"/>
      <c r="C38" s="59"/>
      <c r="D38" s="59"/>
      <c r="E38" s="59"/>
      <c r="F38" s="59"/>
      <c r="G38" s="59"/>
      <c r="H38" s="59"/>
      <c r="I38" s="59"/>
    </row>
    <row r="39" spans="1:11" x14ac:dyDescent="0.25">
      <c r="A39" s="59"/>
      <c r="B39" s="59"/>
      <c r="C39" s="59"/>
      <c r="D39" s="59"/>
      <c r="E39" s="59"/>
      <c r="F39" s="59"/>
      <c r="G39" s="59"/>
      <c r="H39" s="59"/>
      <c r="I39" s="59"/>
    </row>
    <row r="40" spans="1:11" x14ac:dyDescent="0.25">
      <c r="A40" s="59"/>
      <c r="B40" s="59"/>
      <c r="C40" s="59"/>
      <c r="D40" s="59"/>
      <c r="E40" s="59"/>
      <c r="F40" s="59"/>
      <c r="G40" s="59"/>
      <c r="H40" s="59"/>
      <c r="I40" s="59"/>
    </row>
    <row r="41" spans="1:11" x14ac:dyDescent="0.25">
      <c r="A41" s="59"/>
      <c r="B41" s="59"/>
      <c r="C41" s="59"/>
      <c r="D41" s="59"/>
      <c r="E41" s="59"/>
      <c r="F41" s="59"/>
      <c r="G41" s="59"/>
      <c r="H41" s="59"/>
      <c r="I41" s="59"/>
    </row>
    <row r="42" spans="1:11" x14ac:dyDescent="0.25">
      <c r="A42" s="59"/>
      <c r="B42" s="59"/>
      <c r="C42" s="59"/>
      <c r="D42" s="59"/>
      <c r="E42" s="59"/>
      <c r="F42" s="59"/>
      <c r="G42" s="59"/>
      <c r="H42" s="59"/>
      <c r="I42" s="59"/>
    </row>
    <row r="43" spans="1:11" x14ac:dyDescent="0.25">
      <c r="A43" s="59"/>
      <c r="B43" s="59"/>
      <c r="C43" s="59"/>
      <c r="D43" s="59"/>
      <c r="E43" s="59"/>
      <c r="F43" s="59"/>
      <c r="G43" s="59"/>
      <c r="H43" s="59"/>
      <c r="I43" s="59"/>
    </row>
    <row r="44" spans="1:11" x14ac:dyDescent="0.25">
      <c r="A44" s="59"/>
      <c r="B44" s="59"/>
      <c r="C44" s="59"/>
      <c r="D44" s="59"/>
      <c r="E44" s="59"/>
      <c r="F44" s="59"/>
      <c r="G44" s="59"/>
      <c r="H44" s="59"/>
      <c r="I44" s="59"/>
    </row>
    <row r="45" spans="1:11" x14ac:dyDescent="0.25">
      <c r="A45" s="59"/>
      <c r="B45" s="59"/>
      <c r="C45" s="59"/>
      <c r="D45" s="59"/>
      <c r="E45" s="59"/>
      <c r="F45" s="59"/>
      <c r="G45" s="59"/>
      <c r="H45" s="59"/>
      <c r="I45" s="59"/>
    </row>
    <row r="46" spans="1:11" x14ac:dyDescent="0.25">
      <c r="A46" s="59"/>
      <c r="B46" s="59"/>
      <c r="C46" s="59"/>
      <c r="D46" s="59"/>
      <c r="E46" s="59"/>
      <c r="F46" s="59"/>
      <c r="G46" s="59"/>
      <c r="H46" s="59"/>
      <c r="I46" s="59"/>
    </row>
    <row r="47" spans="1:11" x14ac:dyDescent="0.25">
      <c r="A47" s="59"/>
      <c r="B47" s="59"/>
      <c r="C47" s="59"/>
      <c r="D47" s="59"/>
      <c r="E47" s="59"/>
      <c r="F47" s="59"/>
      <c r="G47" s="59"/>
      <c r="H47" s="59"/>
      <c r="I47" s="59"/>
    </row>
    <row r="48" spans="1:11" x14ac:dyDescent="0.25">
      <c r="A48" s="59"/>
      <c r="B48" s="59"/>
      <c r="C48" s="59"/>
      <c r="D48" s="59"/>
      <c r="E48" s="59"/>
      <c r="F48" s="59"/>
      <c r="G48" s="59"/>
      <c r="H48" s="59"/>
      <c r="I48" s="59"/>
    </row>
    <row r="49" spans="1:9" x14ac:dyDescent="0.25">
      <c r="A49" s="59"/>
      <c r="B49" s="59"/>
      <c r="C49" s="59"/>
      <c r="D49" s="59"/>
      <c r="E49" s="59"/>
      <c r="F49" s="59"/>
      <c r="G49" s="59"/>
      <c r="H49" s="59"/>
      <c r="I49" s="59"/>
    </row>
    <row r="50" spans="1:9" x14ac:dyDescent="0.25">
      <c r="A50" s="59"/>
      <c r="B50" s="59"/>
      <c r="C50" s="59"/>
      <c r="D50" s="59"/>
      <c r="E50" s="59"/>
      <c r="F50" s="59"/>
      <c r="G50" s="59"/>
      <c r="H50" s="59"/>
      <c r="I50" s="59"/>
    </row>
    <row r="51" spans="1:9" x14ac:dyDescent="0.25">
      <c r="A51" s="59"/>
      <c r="B51" s="59"/>
      <c r="C51" s="59"/>
      <c r="D51" s="59"/>
      <c r="E51" s="59"/>
      <c r="F51" s="59"/>
      <c r="G51" s="59"/>
      <c r="H51" s="59"/>
      <c r="I51" s="59"/>
    </row>
    <row r="52" spans="1:9" x14ac:dyDescent="0.25">
      <c r="A52" s="59"/>
      <c r="B52" s="59"/>
      <c r="C52" s="59"/>
      <c r="D52" s="59"/>
      <c r="E52" s="59"/>
      <c r="F52" s="59"/>
      <c r="G52" s="59"/>
      <c r="H52" s="59"/>
      <c r="I52" s="59"/>
    </row>
    <row r="53" spans="1:9" x14ac:dyDescent="0.25">
      <c r="A53" s="59"/>
      <c r="B53" s="59"/>
      <c r="C53" s="59"/>
      <c r="D53" s="59"/>
      <c r="E53" s="59"/>
      <c r="F53" s="59"/>
      <c r="G53" s="59"/>
      <c r="H53" s="59"/>
      <c r="I53" s="59"/>
    </row>
    <row r="54" spans="1:9" x14ac:dyDescent="0.25">
      <c r="A54" s="59"/>
      <c r="B54" s="59"/>
      <c r="C54" s="59"/>
      <c r="D54" s="59"/>
      <c r="E54" s="59"/>
      <c r="F54" s="59"/>
      <c r="G54" s="59"/>
      <c r="H54" s="59"/>
      <c r="I54" s="59"/>
    </row>
    <row r="55" spans="1:9" x14ac:dyDescent="0.25">
      <c r="A55" s="59"/>
      <c r="B55" s="59"/>
      <c r="C55" s="59"/>
      <c r="D55" s="59"/>
      <c r="E55" s="59"/>
      <c r="F55" s="59"/>
      <c r="G55" s="59"/>
      <c r="H55" s="59"/>
      <c r="I55" s="59"/>
    </row>
    <row r="56" spans="1:9" x14ac:dyDescent="0.25">
      <c r="A56" s="59"/>
      <c r="B56" s="59"/>
      <c r="C56" s="59"/>
      <c r="D56" s="59"/>
      <c r="E56" s="59"/>
      <c r="F56" s="59"/>
      <c r="G56" s="59"/>
      <c r="H56" s="59"/>
      <c r="I56" s="59"/>
    </row>
    <row r="57" spans="1:9" x14ac:dyDescent="0.25">
      <c r="A57" s="59"/>
      <c r="B57" s="59"/>
      <c r="C57" s="59"/>
      <c r="D57" s="59"/>
      <c r="E57" s="59"/>
      <c r="F57" s="59"/>
      <c r="G57" s="59"/>
      <c r="H57" s="59"/>
      <c r="I57" s="59"/>
    </row>
  </sheetData>
  <mergeCells count="62">
    <mergeCell ref="A2:B2"/>
    <mergeCell ref="C2:D3"/>
    <mergeCell ref="G2:G3"/>
    <mergeCell ref="A3:B3"/>
    <mergeCell ref="A4:B4"/>
    <mergeCell ref="C4:D4"/>
    <mergeCell ref="H4:H5"/>
    <mergeCell ref="I4:I8"/>
    <mergeCell ref="A5:B5"/>
    <mergeCell ref="C5:D5"/>
    <mergeCell ref="A6:B6"/>
    <mergeCell ref="C6:D6"/>
    <mergeCell ref="H6:H7"/>
    <mergeCell ref="A7:B7"/>
    <mergeCell ref="C7:D7"/>
    <mergeCell ref="A8:B8"/>
    <mergeCell ref="C8:D8"/>
    <mergeCell ref="A13:B13"/>
    <mergeCell ref="C13:D14"/>
    <mergeCell ref="G13:G14"/>
    <mergeCell ref="A14:B14"/>
    <mergeCell ref="A15:B15"/>
    <mergeCell ref="C15:D15"/>
    <mergeCell ref="H15:H16"/>
    <mergeCell ref="I15:I17"/>
    <mergeCell ref="A16:B16"/>
    <mergeCell ref="C16:D16"/>
    <mergeCell ref="A17:B17"/>
    <mergeCell ref="C17:D17"/>
    <mergeCell ref="A18:I18"/>
    <mergeCell ref="A19:B19"/>
    <mergeCell ref="C19:D20"/>
    <mergeCell ref="G19:G20"/>
    <mergeCell ref="A20:B20"/>
    <mergeCell ref="A21:B21"/>
    <mergeCell ref="C21:D21"/>
    <mergeCell ref="H21:H22"/>
    <mergeCell ref="I21:I24"/>
    <mergeCell ref="A22:B22"/>
    <mergeCell ref="C22:D22"/>
    <mergeCell ref="A23:B23"/>
    <mergeCell ref="C23:D23"/>
    <mergeCell ref="H23:H24"/>
    <mergeCell ref="A24:B24"/>
    <mergeCell ref="C24:D24"/>
    <mergeCell ref="A29:B29"/>
    <mergeCell ref="C29:D30"/>
    <mergeCell ref="G29:G30"/>
    <mergeCell ref="A30:B30"/>
    <mergeCell ref="A31:B31"/>
    <mergeCell ref="C31:D31"/>
    <mergeCell ref="H31:H32"/>
    <mergeCell ref="I31:I35"/>
    <mergeCell ref="A32:B32"/>
    <mergeCell ref="C32:D32"/>
    <mergeCell ref="A33:B33"/>
    <mergeCell ref="C33:D33"/>
    <mergeCell ref="H33:H34"/>
    <mergeCell ref="A34:B34"/>
    <mergeCell ref="C34:D34"/>
    <mergeCell ref="A35:B35"/>
    <mergeCell ref="C35:D35"/>
  </mergeCells>
  <pageMargins left="0.51180555555555496" right="0.51180555555555496" top="1.37777777777778" bottom="0.98402777777777795" header="0.51180555555555496" footer="0.51180555555555496"/>
  <pageSetup paperSize="9" scale="99" firstPageNumber="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I56"/>
  <sheetViews>
    <sheetView tabSelected="1" topLeftCell="A36" zoomScaleNormal="100" workbookViewId="0">
      <selection activeCell="A197" sqref="A197:K197"/>
    </sheetView>
  </sheetViews>
  <sheetFormatPr defaultColWidth="8.7109375" defaultRowHeight="15" x14ac:dyDescent="0.25"/>
  <cols>
    <col min="1" max="2" width="9.140625" customWidth="1"/>
    <col min="3" max="3" width="18.7109375" customWidth="1"/>
    <col min="4" max="4" width="16" customWidth="1"/>
    <col min="5" max="5" width="20.42578125" customWidth="1"/>
    <col min="7" max="7" width="11.42578125" hidden="1" customWidth="1"/>
  </cols>
  <sheetData>
    <row r="3" spans="3:8" x14ac:dyDescent="0.25">
      <c r="C3" s="600" t="s">
        <v>208</v>
      </c>
      <c r="D3" s="600"/>
      <c r="E3" s="600"/>
      <c r="F3" s="225"/>
      <c r="G3" s="225"/>
      <c r="H3" s="225"/>
    </row>
    <row r="4" spans="3:8" x14ac:dyDescent="0.25">
      <c r="C4" s="93" t="s">
        <v>209</v>
      </c>
      <c r="D4" s="226" t="s">
        <v>210</v>
      </c>
      <c r="E4" s="227" t="s">
        <v>211</v>
      </c>
      <c r="F4" s="225"/>
      <c r="G4" s="225"/>
      <c r="H4" s="225"/>
    </row>
    <row r="5" spans="3:8" x14ac:dyDescent="0.25">
      <c r="C5" s="595" t="s">
        <v>212</v>
      </c>
      <c r="D5" s="595"/>
      <c r="E5" s="595"/>
      <c r="F5" s="225"/>
      <c r="G5" s="225"/>
      <c r="H5" s="225"/>
    </row>
    <row r="6" spans="3:8" x14ac:dyDescent="0.25">
      <c r="C6" s="228" t="s">
        <v>213</v>
      </c>
      <c r="D6" s="229">
        <f>'ARROZ FEIJÃO GUARNIÇÃO'!K23</f>
        <v>0.24380000000000004</v>
      </c>
      <c r="E6" s="596">
        <f>SUM(D6:D11)</f>
        <v>2.4948771999999995</v>
      </c>
      <c r="F6" s="225"/>
      <c r="G6" s="225"/>
      <c r="H6" s="225"/>
    </row>
    <row r="7" spans="3:8" x14ac:dyDescent="0.25">
      <c r="C7" s="230" t="s">
        <v>214</v>
      </c>
      <c r="D7" s="231">
        <f>'ARROZ FEIJÃO GUARNIÇÃO'!K56</f>
        <v>0.23521699999999995</v>
      </c>
      <c r="E7" s="596"/>
      <c r="F7" s="225"/>
      <c r="G7" s="225"/>
      <c r="H7" s="225"/>
    </row>
    <row r="8" spans="3:8" x14ac:dyDescent="0.25">
      <c r="C8" s="230" t="s">
        <v>215</v>
      </c>
      <c r="D8" s="231">
        <f>PROTEINAS!K153</f>
        <v>1.1248413333333331</v>
      </c>
      <c r="E8" s="596"/>
      <c r="F8" s="225"/>
      <c r="G8" s="232">
        <f>E6</f>
        <v>2.4948771999999995</v>
      </c>
      <c r="H8" s="225"/>
    </row>
    <row r="9" spans="3:8" x14ac:dyDescent="0.25">
      <c r="C9" s="233" t="s">
        <v>216</v>
      </c>
      <c r="D9" s="234">
        <f>'ARROZ FEIJÃO GUARNIÇÃO'!K243</f>
        <v>0.36862853333333334</v>
      </c>
      <c r="E9" s="596"/>
      <c r="F9" s="225"/>
      <c r="G9" s="225"/>
      <c r="H9" s="225"/>
    </row>
    <row r="10" spans="3:8" x14ac:dyDescent="0.25">
      <c r="C10" s="230" t="s">
        <v>217</v>
      </c>
      <c r="D10" s="231">
        <f>'SALADA ALMOÇO'!K75</f>
        <v>0.28725699999999998</v>
      </c>
      <c r="E10" s="596"/>
      <c r="F10" s="225"/>
      <c r="G10" s="225"/>
      <c r="H10" s="225"/>
    </row>
    <row r="11" spans="3:8" x14ac:dyDescent="0.25">
      <c r="C11" s="235" t="s">
        <v>218</v>
      </c>
      <c r="D11" s="236">
        <f>'SOBREMESA ALMOÇO'!K26</f>
        <v>0.23513333333333333</v>
      </c>
      <c r="E11" s="596"/>
      <c r="F11" s="225"/>
      <c r="G11" s="225"/>
      <c r="H11" s="225"/>
    </row>
    <row r="12" spans="3:8" x14ac:dyDescent="0.25">
      <c r="C12" s="595" t="s">
        <v>219</v>
      </c>
      <c r="D12" s="595"/>
      <c r="E12" s="595"/>
      <c r="F12" s="225"/>
      <c r="G12" s="225"/>
      <c r="H12" s="225"/>
    </row>
    <row r="13" spans="3:8" x14ac:dyDescent="0.25">
      <c r="C13" s="228" t="s">
        <v>213</v>
      </c>
      <c r="D13" s="229">
        <f>D6</f>
        <v>0.24380000000000004</v>
      </c>
      <c r="E13" s="596">
        <f>SUM(D13:D17)</f>
        <v>2.2486868666666666</v>
      </c>
      <c r="F13" s="225"/>
      <c r="G13" s="225"/>
      <c r="H13" s="225"/>
    </row>
    <row r="14" spans="3:8" x14ac:dyDescent="0.25">
      <c r="C14" s="230" t="s">
        <v>214</v>
      </c>
      <c r="D14" s="231">
        <f>D7</f>
        <v>0.23521699999999995</v>
      </c>
      <c r="E14" s="596"/>
    </row>
    <row r="15" spans="3:8" x14ac:dyDescent="0.25">
      <c r="C15" s="230" t="s">
        <v>215</v>
      </c>
      <c r="D15" s="231">
        <f>D8</f>
        <v>1.1248413333333331</v>
      </c>
      <c r="E15" s="596"/>
      <c r="F15" s="225"/>
      <c r="G15" s="237">
        <f>E13</f>
        <v>2.2486868666666666</v>
      </c>
    </row>
    <row r="16" spans="3:8" x14ac:dyDescent="0.25">
      <c r="C16" s="230" t="s">
        <v>216</v>
      </c>
      <c r="D16" s="231">
        <f>D9</f>
        <v>0.36862853333333334</v>
      </c>
      <c r="E16" s="596"/>
    </row>
    <row r="17" spans="3:7" x14ac:dyDescent="0.25">
      <c r="C17" s="235" t="s">
        <v>220</v>
      </c>
      <c r="D17" s="236">
        <f>'FRUTA JANTAR '!K12</f>
        <v>0.2762</v>
      </c>
      <c r="E17" s="596"/>
    </row>
    <row r="18" spans="3:7" x14ac:dyDescent="0.25">
      <c r="C18" s="595" t="s">
        <v>221</v>
      </c>
      <c r="D18" s="595"/>
      <c r="E18" s="595"/>
    </row>
    <row r="19" spans="3:7" x14ac:dyDescent="0.25">
      <c r="C19" s="238" t="s">
        <v>222</v>
      </c>
      <c r="D19" s="239">
        <f>'DESJEJUM E LANCHE'!J6</f>
        <v>6.4399999999999999E-2</v>
      </c>
      <c r="E19" s="596">
        <f>SUM(D19:D21)</f>
        <v>0.90910000000000002</v>
      </c>
    </row>
    <row r="20" spans="3:7" x14ac:dyDescent="0.25">
      <c r="C20" s="240" t="s">
        <v>223</v>
      </c>
      <c r="D20" s="241">
        <f>'DESJEJUM E LANCHE'!H8</f>
        <v>0.5</v>
      </c>
      <c r="E20" s="596"/>
      <c r="G20" s="237">
        <f>E19</f>
        <v>0.90910000000000002</v>
      </c>
    </row>
    <row r="21" spans="3:7" x14ac:dyDescent="0.25">
      <c r="C21" s="242" t="s">
        <v>224</v>
      </c>
      <c r="D21" s="243">
        <f>'DESJEJUM E LANCHE'!J4</f>
        <v>0.34470000000000001</v>
      </c>
      <c r="E21" s="596"/>
    </row>
    <row r="22" spans="3:7" x14ac:dyDescent="0.25">
      <c r="C22" s="595" t="s">
        <v>225</v>
      </c>
      <c r="D22" s="595"/>
      <c r="E22" s="595"/>
    </row>
    <row r="23" spans="3:7" x14ac:dyDescent="0.25">
      <c r="C23" s="238" t="s">
        <v>226</v>
      </c>
      <c r="D23" s="239">
        <f>'DESJEJUM E LANCHE'!J17</f>
        <v>0.16081999999999999</v>
      </c>
      <c r="E23" s="598">
        <f>SUM(D23:D24)</f>
        <v>0.50551999999999997</v>
      </c>
    </row>
    <row r="24" spans="3:7" x14ac:dyDescent="0.25">
      <c r="C24" s="240" t="s">
        <v>224</v>
      </c>
      <c r="D24" s="241">
        <f>'DESJEJUM E LANCHE'!J15</f>
        <v>0.34470000000000001</v>
      </c>
      <c r="E24" s="598"/>
    </row>
    <row r="25" spans="3:7" x14ac:dyDescent="0.25">
      <c r="C25" s="599" t="s">
        <v>206</v>
      </c>
      <c r="D25" s="599"/>
      <c r="E25" s="244"/>
    </row>
    <row r="26" spans="3:7" x14ac:dyDescent="0.25">
      <c r="C26" s="240" t="s">
        <v>222</v>
      </c>
      <c r="D26" s="241">
        <f>'DESJEJUM E LANCHE'!J23</f>
        <v>0.1288</v>
      </c>
      <c r="E26" s="593">
        <f>SUM(D26:D27)</f>
        <v>0.47350000000000003</v>
      </c>
    </row>
    <row r="27" spans="3:7" x14ac:dyDescent="0.25">
      <c r="C27" s="240" t="s">
        <v>224</v>
      </c>
      <c r="D27" s="241">
        <f>'DESJEJUM E LANCHE'!J21</f>
        <v>0.34470000000000001</v>
      </c>
      <c r="E27" s="593"/>
    </row>
    <row r="28" spans="3:7" x14ac:dyDescent="0.25">
      <c r="C28" s="594" t="s">
        <v>227</v>
      </c>
      <c r="D28" s="594"/>
      <c r="E28" s="245">
        <f>(E23+E26)/2</f>
        <v>0.48951</v>
      </c>
      <c r="F28" s="225"/>
      <c r="G28" s="232">
        <f>E28</f>
        <v>0.48951</v>
      </c>
    </row>
    <row r="29" spans="3:7" x14ac:dyDescent="0.25">
      <c r="C29" s="595" t="s">
        <v>228</v>
      </c>
      <c r="D29" s="595"/>
      <c r="E29" s="595"/>
      <c r="F29" s="225"/>
      <c r="G29" s="225"/>
    </row>
    <row r="30" spans="3:7" x14ac:dyDescent="0.25">
      <c r="C30" s="238" t="s">
        <v>222</v>
      </c>
      <c r="D30" s="239">
        <f>'DESJEJUM E LANCHE'!J33</f>
        <v>6.4399999999999999E-2</v>
      </c>
      <c r="E30" s="596">
        <f>SUM(D30:D32)</f>
        <v>0.90910000000000002</v>
      </c>
      <c r="F30" s="246"/>
      <c r="G30" s="225"/>
    </row>
    <row r="31" spans="3:7" x14ac:dyDescent="0.25">
      <c r="C31" s="240" t="s">
        <v>223</v>
      </c>
      <c r="D31" s="241">
        <f>'DESJEJUM E LANCHE'!J35</f>
        <v>0.5</v>
      </c>
      <c r="E31" s="596"/>
      <c r="F31" s="225"/>
      <c r="G31" s="246">
        <f>E30</f>
        <v>0.90910000000000002</v>
      </c>
    </row>
    <row r="32" spans="3:7" x14ac:dyDescent="0.25">
      <c r="C32" s="242" t="s">
        <v>224</v>
      </c>
      <c r="D32" s="243">
        <f>'DESJEJUM E LANCHE'!J31</f>
        <v>0.34470000000000001</v>
      </c>
      <c r="E32" s="596"/>
      <c r="F32" s="225"/>
      <c r="G32" s="225"/>
    </row>
    <row r="35" spans="3:5" x14ac:dyDescent="0.25">
      <c r="C35" s="597" t="s">
        <v>229</v>
      </c>
      <c r="D35" s="597"/>
      <c r="E35" s="597"/>
    </row>
    <row r="36" spans="3:5" x14ac:dyDescent="0.25">
      <c r="C36" s="247"/>
      <c r="D36" s="248" t="s">
        <v>209</v>
      </c>
      <c r="E36" s="249" t="s">
        <v>230</v>
      </c>
    </row>
    <row r="37" spans="3:5" x14ac:dyDescent="0.25">
      <c r="C37" s="589" t="s">
        <v>231</v>
      </c>
      <c r="D37" s="250" t="s">
        <v>221</v>
      </c>
      <c r="E37" s="251">
        <f>E19</f>
        <v>0.90910000000000002</v>
      </c>
    </row>
    <row r="38" spans="3:5" x14ac:dyDescent="0.25">
      <c r="C38" s="589"/>
      <c r="D38" s="250" t="s">
        <v>212</v>
      </c>
      <c r="E38" s="251">
        <f>E6</f>
        <v>2.4948771999999995</v>
      </c>
    </row>
    <row r="39" spans="3:5" x14ac:dyDescent="0.25">
      <c r="C39" s="589"/>
      <c r="D39" s="250" t="s">
        <v>225</v>
      </c>
      <c r="E39" s="251">
        <f>E28</f>
        <v>0.48951</v>
      </c>
    </row>
    <row r="40" spans="3:5" x14ac:dyDescent="0.25">
      <c r="C40" s="589"/>
      <c r="D40" s="252" t="s">
        <v>219</v>
      </c>
      <c r="E40" s="253">
        <f>E13</f>
        <v>2.2486868666666666</v>
      </c>
    </row>
    <row r="41" spans="3:5" x14ac:dyDescent="0.25">
      <c r="C41" s="590" t="s">
        <v>232</v>
      </c>
      <c r="D41" s="590"/>
      <c r="E41" s="254">
        <f>SUM(E37:E40)</f>
        <v>6.1421740666666658</v>
      </c>
    </row>
    <row r="42" spans="3:5" x14ac:dyDescent="0.25">
      <c r="C42" s="255"/>
      <c r="D42" s="255"/>
      <c r="E42" s="256"/>
    </row>
    <row r="43" spans="3:5" x14ac:dyDescent="0.25">
      <c r="C43" s="255"/>
      <c r="D43" s="255"/>
      <c r="E43" s="256"/>
    </row>
    <row r="44" spans="3:5" x14ac:dyDescent="0.25">
      <c r="C44" s="255"/>
      <c r="D44" s="255"/>
      <c r="E44" s="256"/>
    </row>
    <row r="45" spans="3:5" x14ac:dyDescent="0.25">
      <c r="C45" s="255"/>
      <c r="D45" s="255"/>
      <c r="E45" s="256"/>
    </row>
    <row r="46" spans="3:5" x14ac:dyDescent="0.25">
      <c r="C46" s="255"/>
      <c r="D46" s="255"/>
      <c r="E46" s="256"/>
    </row>
    <row r="47" spans="3:5" x14ac:dyDescent="0.25">
      <c r="C47" s="591" t="s">
        <v>229</v>
      </c>
      <c r="D47" s="591"/>
      <c r="E47" s="591"/>
    </row>
    <row r="48" spans="3:5" x14ac:dyDescent="0.25">
      <c r="C48" s="247"/>
      <c r="D48" s="248" t="s">
        <v>209</v>
      </c>
      <c r="E48" s="249" t="s">
        <v>230</v>
      </c>
    </row>
    <row r="49" spans="1:9" x14ac:dyDescent="0.25">
      <c r="C49" s="589" t="s">
        <v>233</v>
      </c>
      <c r="D49" s="250" t="s">
        <v>221</v>
      </c>
      <c r="E49" s="251">
        <f>E37</f>
        <v>0.90910000000000002</v>
      </c>
    </row>
    <row r="50" spans="1:9" x14ac:dyDescent="0.25">
      <c r="C50" s="589"/>
      <c r="D50" s="250" t="s">
        <v>212</v>
      </c>
      <c r="E50" s="251">
        <f>E38</f>
        <v>2.4948771999999995</v>
      </c>
    </row>
    <row r="51" spans="1:9" x14ac:dyDescent="0.25">
      <c r="C51" s="589"/>
      <c r="D51" s="250" t="s">
        <v>225</v>
      </c>
      <c r="E51" s="251">
        <f>E39</f>
        <v>0.48951</v>
      </c>
    </row>
    <row r="52" spans="1:9" x14ac:dyDescent="0.25">
      <c r="C52" s="589"/>
      <c r="D52" s="257" t="s">
        <v>219</v>
      </c>
      <c r="E52" s="251">
        <f>E40</f>
        <v>2.2486868666666666</v>
      </c>
    </row>
    <row r="53" spans="1:9" x14ac:dyDescent="0.25">
      <c r="C53" s="589"/>
      <c r="D53" s="258" t="s">
        <v>228</v>
      </c>
      <c r="E53" s="251">
        <f>E30</f>
        <v>0.90910000000000002</v>
      </c>
    </row>
    <row r="54" spans="1:9" x14ac:dyDescent="0.25">
      <c r="C54" s="592" t="s">
        <v>232</v>
      </c>
      <c r="D54" s="592"/>
      <c r="E54" s="259">
        <f>SUM(E49:E53)</f>
        <v>7.0512740666666662</v>
      </c>
    </row>
    <row r="55" spans="1:9" ht="15.75" thickBot="1" x14ac:dyDescent="0.3"/>
    <row r="56" spans="1:9" x14ac:dyDescent="0.25">
      <c r="A56" s="461" t="s">
        <v>367</v>
      </c>
      <c r="B56" s="461"/>
      <c r="C56" s="461"/>
      <c r="D56" s="461"/>
      <c r="E56" s="461"/>
      <c r="F56" s="461"/>
      <c r="G56" s="461"/>
      <c r="H56" s="461"/>
      <c r="I56" s="461"/>
    </row>
  </sheetData>
  <mergeCells count="21">
    <mergeCell ref="C3:E3"/>
    <mergeCell ref="C5:E5"/>
    <mergeCell ref="E6:E11"/>
    <mergeCell ref="C12:E12"/>
    <mergeCell ref="E13:E17"/>
    <mergeCell ref="C18:E18"/>
    <mergeCell ref="E19:E21"/>
    <mergeCell ref="C22:E22"/>
    <mergeCell ref="E23:E24"/>
    <mergeCell ref="C25:D25"/>
    <mergeCell ref="E26:E27"/>
    <mergeCell ref="C28:D28"/>
    <mergeCell ref="C29:E29"/>
    <mergeCell ref="E30:E32"/>
    <mergeCell ref="C35:E35"/>
    <mergeCell ref="A56:I56"/>
    <mergeCell ref="C37:C40"/>
    <mergeCell ref="C41:D41"/>
    <mergeCell ref="C47:E47"/>
    <mergeCell ref="C49:C53"/>
    <mergeCell ref="C54:D54"/>
  </mergeCells>
  <printOptions horizontalCentered="1"/>
  <pageMargins left="0.51181102362204722" right="0.51181102362204722" top="1.5748031496062993" bottom="0.98425196850393704" header="0.51181102362204722" footer="0.51181102362204722"/>
  <pageSetup paperSize="9" scale="80" firstPageNumber="0"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6"/>
  <sheetViews>
    <sheetView tabSelected="1" topLeftCell="A24" zoomScale="80" zoomScaleNormal="80" workbookViewId="0">
      <selection activeCell="A197" sqref="A197:K197"/>
    </sheetView>
  </sheetViews>
  <sheetFormatPr defaultColWidth="19.42578125" defaultRowHeight="15" x14ac:dyDescent="0.25"/>
  <cols>
    <col min="2" max="2" width="13" customWidth="1"/>
    <col min="4" max="4" width="14.28515625" customWidth="1"/>
    <col min="5" max="5" width="14.7109375" customWidth="1"/>
    <col min="6" max="6" width="13" customWidth="1"/>
    <col min="7" max="7" width="14.28515625" customWidth="1"/>
    <col min="8" max="8" width="13.85546875" customWidth="1"/>
    <col min="9" max="9" width="11.42578125" hidden="1" customWidth="1"/>
  </cols>
  <sheetData>
    <row r="1" spans="1:12" ht="18.75" hidden="1" x14ac:dyDescent="0.3">
      <c r="A1" s="260"/>
      <c r="B1" s="261"/>
      <c r="D1" s="261"/>
    </row>
    <row r="2" spans="1:12" ht="18.75" hidden="1" x14ac:dyDescent="0.3">
      <c r="A2" s="260"/>
    </row>
    <row r="3" spans="1:12" ht="18.75" hidden="1" x14ac:dyDescent="0.3">
      <c r="A3" s="260"/>
    </row>
    <row r="4" spans="1:12" ht="33.75" x14ac:dyDescent="0.25">
      <c r="A4" s="611" t="s">
        <v>234</v>
      </c>
      <c r="B4" s="611"/>
      <c r="C4" s="611"/>
      <c r="D4" s="611"/>
      <c r="E4" s="611"/>
      <c r="F4" s="611"/>
      <c r="G4" s="611"/>
      <c r="H4" s="611"/>
    </row>
    <row r="5" spans="1:12" ht="19.5" x14ac:dyDescent="0.25">
      <c r="A5" s="262"/>
      <c r="B5" s="263"/>
      <c r="C5" s="263"/>
      <c r="D5" s="263"/>
      <c r="E5" s="263"/>
      <c r="F5" s="263"/>
      <c r="G5" s="263"/>
      <c r="H5" s="263"/>
    </row>
    <row r="6" spans="1:12" ht="19.5" x14ac:dyDescent="0.25">
      <c r="A6" s="262"/>
      <c r="B6" s="263"/>
      <c r="C6" s="263"/>
      <c r="D6" s="263"/>
      <c r="E6" s="263"/>
      <c r="F6" s="263"/>
      <c r="G6" s="263"/>
      <c r="H6" s="263"/>
    </row>
    <row r="7" spans="1:12" ht="19.5" x14ac:dyDescent="0.25">
      <c r="A7" s="262"/>
      <c r="B7" s="263"/>
      <c r="C7" s="263"/>
      <c r="D7" s="263"/>
      <c r="E7" s="263"/>
      <c r="F7" s="263"/>
      <c r="G7" s="263"/>
      <c r="H7" s="263"/>
    </row>
    <row r="9" spans="1:12" x14ac:dyDescent="0.25">
      <c r="A9" s="612"/>
      <c r="B9" s="612"/>
      <c r="C9" s="612"/>
      <c r="D9" s="613" t="s">
        <v>235</v>
      </c>
      <c r="E9" s="614" t="s">
        <v>236</v>
      </c>
      <c r="F9" s="264" t="s">
        <v>237</v>
      </c>
      <c r="G9" s="615" t="s">
        <v>238</v>
      </c>
      <c r="H9" s="616" t="s">
        <v>239</v>
      </c>
      <c r="I9" s="265"/>
    </row>
    <row r="10" spans="1:12" x14ac:dyDescent="0.25">
      <c r="A10" s="612"/>
      <c r="B10" s="612"/>
      <c r="C10" s="612"/>
      <c r="D10" s="613"/>
      <c r="E10" s="614"/>
      <c r="F10" s="266" t="s">
        <v>240</v>
      </c>
      <c r="G10" s="615"/>
      <c r="H10" s="616"/>
      <c r="I10" s="265"/>
    </row>
    <row r="11" spans="1:12" x14ac:dyDescent="0.25">
      <c r="A11" s="602"/>
      <c r="B11" s="603" t="s">
        <v>241</v>
      </c>
      <c r="C11" s="603"/>
      <c r="D11" s="267">
        <f>'CUSTO ALIMENTAR'!G20</f>
        <v>0.90910000000000002</v>
      </c>
      <c r="E11" s="268">
        <f>'CUSTO ALIMENTAR'!G8</f>
        <v>2.4948771999999995</v>
      </c>
      <c r="F11" s="269">
        <f>'CUSTO ALIMENTAR'!G28</f>
        <v>0.48951</v>
      </c>
      <c r="G11" s="268">
        <f>'CUSTO ALIMENTAR'!G15</f>
        <v>2.2486868666666666</v>
      </c>
      <c r="H11" s="270">
        <f>'CUSTO ALIMENTAR'!G31</f>
        <v>0.90910000000000002</v>
      </c>
      <c r="I11" s="271"/>
    </row>
    <row r="12" spans="1:12" ht="15.75" x14ac:dyDescent="0.25">
      <c r="A12" s="602"/>
      <c r="B12" s="604" t="s">
        <v>242</v>
      </c>
      <c r="C12" s="272" t="s">
        <v>243</v>
      </c>
      <c r="D12" s="273">
        <v>0.05</v>
      </c>
      <c r="E12" s="274">
        <v>0.41299999999999998</v>
      </c>
      <c r="F12" s="275">
        <v>0.05</v>
      </c>
      <c r="G12" s="274">
        <v>0.41299999999999998</v>
      </c>
      <c r="H12" s="276">
        <f>D12</f>
        <v>0.05</v>
      </c>
      <c r="I12" s="237">
        <f>SUM(D12:H12)</f>
        <v>0.97599999999999998</v>
      </c>
      <c r="K12" s="277"/>
      <c r="L12" s="278"/>
    </row>
    <row r="13" spans="1:12" ht="15.75" x14ac:dyDescent="0.25">
      <c r="A13" s="602"/>
      <c r="B13" s="604"/>
      <c r="C13" s="279" t="s">
        <v>244</v>
      </c>
      <c r="D13" s="280"/>
      <c r="E13" s="281"/>
      <c r="F13" s="282"/>
      <c r="G13" s="281"/>
      <c r="H13" s="276"/>
      <c r="I13" s="237"/>
      <c r="K13" s="277"/>
      <c r="L13" s="278"/>
    </row>
    <row r="14" spans="1:12" ht="15.75" x14ac:dyDescent="0.25">
      <c r="A14" s="602"/>
      <c r="B14" s="604"/>
      <c r="C14" s="272" t="s">
        <v>243</v>
      </c>
      <c r="D14" s="273">
        <v>2.3E-3</v>
      </c>
      <c r="E14" s="274">
        <v>6.4999999999999997E-3</v>
      </c>
      <c r="F14" s="283">
        <v>1.2999999999999999E-3</v>
      </c>
      <c r="G14" s="274">
        <v>6.4999999999999997E-3</v>
      </c>
      <c r="H14" s="276">
        <f t="shared" ref="H14:H27" si="0">D14</f>
        <v>2.3E-3</v>
      </c>
      <c r="I14" s="237">
        <f>SUM(D14:H14)</f>
        <v>1.8899999999999997E-2</v>
      </c>
      <c r="K14" s="277"/>
      <c r="L14" s="278"/>
    </row>
    <row r="15" spans="1:12" ht="15.75" x14ac:dyDescent="0.25">
      <c r="A15" s="602"/>
      <c r="B15" s="604"/>
      <c r="C15" s="279" t="s">
        <v>245</v>
      </c>
      <c r="D15" s="280"/>
      <c r="E15" s="281"/>
      <c r="F15" s="282"/>
      <c r="G15" s="281"/>
      <c r="H15" s="276"/>
      <c r="I15" s="237"/>
      <c r="K15" s="277"/>
      <c r="L15" s="278"/>
    </row>
    <row r="16" spans="1:12" ht="15.75" x14ac:dyDescent="0.25">
      <c r="A16" s="602"/>
      <c r="B16" s="604"/>
      <c r="C16" s="272" t="s">
        <v>246</v>
      </c>
      <c r="D16" s="273">
        <v>2.46E-2</v>
      </c>
      <c r="E16" s="274">
        <v>6.9800000000000001E-2</v>
      </c>
      <c r="F16" s="284">
        <v>1.41E-2</v>
      </c>
      <c r="G16" s="274">
        <v>6.9800000000000001E-2</v>
      </c>
      <c r="H16" s="276">
        <f t="shared" si="0"/>
        <v>2.46E-2</v>
      </c>
      <c r="I16" s="237">
        <f>SUM(D16:H16)</f>
        <v>0.20290000000000002</v>
      </c>
      <c r="K16" s="277"/>
      <c r="L16" s="278"/>
    </row>
    <row r="17" spans="1:12" ht="15.75" x14ac:dyDescent="0.25">
      <c r="A17" s="602"/>
      <c r="B17" s="604"/>
      <c r="C17" s="285" t="s">
        <v>247</v>
      </c>
      <c r="D17" s="286"/>
      <c r="E17" s="287"/>
      <c r="F17" s="288"/>
      <c r="G17" s="287"/>
      <c r="H17" s="276"/>
      <c r="I17" s="237"/>
      <c r="K17" s="277"/>
      <c r="L17" s="278"/>
    </row>
    <row r="18" spans="1:12" ht="15.75" x14ac:dyDescent="0.25">
      <c r="A18" s="289"/>
      <c r="B18" s="605" t="s">
        <v>248</v>
      </c>
      <c r="C18" s="605"/>
      <c r="D18" s="290">
        <v>9.8400000000000001E-2</v>
      </c>
      <c r="E18" s="291">
        <v>0.45100000000000001</v>
      </c>
      <c r="F18" s="291">
        <v>2.9839999999999998E-2</v>
      </c>
      <c r="G18" s="291">
        <v>0.3947</v>
      </c>
      <c r="H18" s="276">
        <f t="shared" si="0"/>
        <v>9.8400000000000001E-2</v>
      </c>
      <c r="I18" s="237">
        <f t="shared" ref="I18:I27" si="1">SUM(D18:H18)</f>
        <v>1.0723400000000001</v>
      </c>
      <c r="J18" s="292"/>
      <c r="K18" s="277"/>
      <c r="L18" s="278"/>
    </row>
    <row r="19" spans="1:12" ht="15.75" x14ac:dyDescent="0.25">
      <c r="A19" s="606" t="s">
        <v>249</v>
      </c>
      <c r="B19" s="607" t="s">
        <v>250</v>
      </c>
      <c r="C19" s="607"/>
      <c r="D19" s="290">
        <v>9.9000000000000008E-3</v>
      </c>
      <c r="E19" s="291">
        <v>2.81E-2</v>
      </c>
      <c r="F19" s="291">
        <v>8.6999999999999994E-3</v>
      </c>
      <c r="G19" s="291">
        <v>2.3400000000000001E-2</v>
      </c>
      <c r="H19" s="276">
        <f t="shared" si="0"/>
        <v>9.9000000000000008E-3</v>
      </c>
      <c r="I19" s="237">
        <f t="shared" si="1"/>
        <v>0.08</v>
      </c>
      <c r="J19" s="292"/>
      <c r="K19" s="277"/>
      <c r="L19" s="278"/>
    </row>
    <row r="20" spans="1:12" ht="15.75" x14ac:dyDescent="0.25">
      <c r="A20" s="606"/>
      <c r="B20" s="608" t="s">
        <v>251</v>
      </c>
      <c r="C20" s="608"/>
      <c r="D20" s="290">
        <v>4.0000000000000002E-4</v>
      </c>
      <c r="E20" s="291">
        <v>1.1999999999999999E-3</v>
      </c>
      <c r="F20" s="291">
        <v>2.0000000000000001E-4</v>
      </c>
      <c r="G20" s="291">
        <v>1E-3</v>
      </c>
      <c r="H20" s="276">
        <f t="shared" si="0"/>
        <v>4.0000000000000002E-4</v>
      </c>
      <c r="I20" s="237">
        <f t="shared" si="1"/>
        <v>3.2000000000000002E-3</v>
      </c>
      <c r="J20" s="292"/>
      <c r="K20" s="277"/>
      <c r="L20" s="278"/>
    </row>
    <row r="21" spans="1:12" ht="15.75" x14ac:dyDescent="0.25">
      <c r="A21" s="606"/>
      <c r="B21" s="609" t="s">
        <v>252</v>
      </c>
      <c r="C21" s="609"/>
      <c r="D21" s="290">
        <v>1.0999999999999999E-2</v>
      </c>
      <c r="E21" s="291">
        <v>8.1199999999999994E-2</v>
      </c>
      <c r="F21" s="291">
        <v>6.3E-3</v>
      </c>
      <c r="G21" s="291">
        <v>2.5899999999999999E-2</v>
      </c>
      <c r="H21" s="276">
        <f t="shared" si="0"/>
        <v>1.0999999999999999E-2</v>
      </c>
      <c r="I21" s="237">
        <f t="shared" si="1"/>
        <v>0.13539999999999999</v>
      </c>
      <c r="J21" s="292"/>
      <c r="K21" s="277"/>
      <c r="L21" s="278"/>
    </row>
    <row r="22" spans="1:12" ht="15.75" x14ac:dyDescent="0.25">
      <c r="A22" s="606"/>
      <c r="B22" s="609" t="s">
        <v>253</v>
      </c>
      <c r="C22" s="609"/>
      <c r="D22" s="290">
        <v>2.5000000000000001E-3</v>
      </c>
      <c r="E22" s="291">
        <v>7.1999999999999998E-3</v>
      </c>
      <c r="F22" s="291">
        <v>1.4E-3</v>
      </c>
      <c r="G22" s="291">
        <v>6.0000000000000001E-3</v>
      </c>
      <c r="H22" s="276">
        <f t="shared" si="0"/>
        <v>2.5000000000000001E-3</v>
      </c>
      <c r="I22" s="237">
        <f t="shared" si="1"/>
        <v>1.9599999999999999E-2</v>
      </c>
      <c r="J22" s="292"/>
      <c r="K22" s="277"/>
      <c r="L22" s="278"/>
    </row>
    <row r="23" spans="1:12" ht="15.75" x14ac:dyDescent="0.25">
      <c r="A23" s="606"/>
      <c r="B23" s="609" t="s">
        <v>254</v>
      </c>
      <c r="C23" s="609"/>
      <c r="D23" s="293">
        <v>4.9000000000000002E-2</v>
      </c>
      <c r="E23" s="294">
        <v>0.19769999999999999</v>
      </c>
      <c r="F23" s="295">
        <v>2.3800000000000002E-2</v>
      </c>
      <c r="G23" s="294">
        <v>0.10929999999999999</v>
      </c>
      <c r="H23" s="276">
        <f t="shared" si="0"/>
        <v>4.9000000000000002E-2</v>
      </c>
      <c r="I23" s="237">
        <f t="shared" si="1"/>
        <v>0.42879999999999996</v>
      </c>
      <c r="J23" s="292"/>
      <c r="K23" s="277" t="e">
        <f>'PROPOSTA COMERCIAL'!#REF!</f>
        <v>#REF!</v>
      </c>
      <c r="L23" s="278"/>
    </row>
    <row r="24" spans="1:12" ht="15.75" x14ac:dyDescent="0.25">
      <c r="A24" s="606"/>
      <c r="B24" s="609" t="s">
        <v>255</v>
      </c>
      <c r="C24" s="609"/>
      <c r="D24" s="293">
        <v>3.7699999999999997E-2</v>
      </c>
      <c r="E24" s="294">
        <v>7.1900000000000006E-2</v>
      </c>
      <c r="F24" s="295">
        <v>3.7699999999999997E-2</v>
      </c>
      <c r="G24" s="294">
        <v>5.2499999999999998E-2</v>
      </c>
      <c r="H24" s="276">
        <f t="shared" si="0"/>
        <v>3.7699999999999997E-2</v>
      </c>
      <c r="I24" s="237">
        <f t="shared" si="1"/>
        <v>0.23749999999999999</v>
      </c>
      <c r="J24" s="292"/>
      <c r="K24" s="277"/>
      <c r="L24" s="278"/>
    </row>
    <row r="25" spans="1:12" ht="15.75" x14ac:dyDescent="0.25">
      <c r="A25" s="606"/>
      <c r="B25" s="609" t="s">
        <v>256</v>
      </c>
      <c r="C25" s="609"/>
      <c r="D25" s="296">
        <v>3.6900000000000002E-2</v>
      </c>
      <c r="E25" s="297">
        <v>8.0479999999999996E-2</v>
      </c>
      <c r="F25" s="297">
        <v>2.0383600000000002E-2</v>
      </c>
      <c r="G25" s="297">
        <v>8.4400000000000003E-2</v>
      </c>
      <c r="H25" s="276">
        <f t="shared" si="0"/>
        <v>3.6900000000000002E-2</v>
      </c>
      <c r="I25" s="237">
        <f t="shared" si="1"/>
        <v>0.2590636</v>
      </c>
      <c r="J25" s="292"/>
      <c r="K25" s="277">
        <v>1985029.0538000001</v>
      </c>
      <c r="L25" s="278"/>
    </row>
    <row r="26" spans="1:12" ht="15.75" x14ac:dyDescent="0.25">
      <c r="A26" s="606"/>
      <c r="B26" s="610" t="s">
        <v>257</v>
      </c>
      <c r="C26" s="610"/>
      <c r="D26" s="296">
        <v>4.1500000000000002E-2</v>
      </c>
      <c r="E26" s="297">
        <v>9.4200000000000006E-2</v>
      </c>
      <c r="F26" s="297">
        <v>0.05</v>
      </c>
      <c r="G26" s="297">
        <v>6.4199999999999993E-2</v>
      </c>
      <c r="H26" s="276">
        <f t="shared" si="0"/>
        <v>4.1500000000000002E-2</v>
      </c>
      <c r="I26" s="237">
        <f t="shared" si="1"/>
        <v>0.29139999999999999</v>
      </c>
      <c r="J26" s="292"/>
      <c r="K26" s="277"/>
      <c r="L26" s="278"/>
    </row>
    <row r="27" spans="1:12" ht="15.75" x14ac:dyDescent="0.25">
      <c r="A27" s="606"/>
      <c r="B27" s="609" t="s">
        <v>258</v>
      </c>
      <c r="C27" s="609"/>
      <c r="D27" s="296">
        <v>9.0999999999999998E-2</v>
      </c>
      <c r="E27" s="297">
        <v>0.187</v>
      </c>
      <c r="F27" s="297">
        <v>0.14000000000000001</v>
      </c>
      <c r="G27" s="297">
        <v>0.187</v>
      </c>
      <c r="H27" s="276">
        <f t="shared" si="0"/>
        <v>9.0999999999999998E-2</v>
      </c>
      <c r="I27" s="237">
        <f t="shared" si="1"/>
        <v>0.69599999999999995</v>
      </c>
      <c r="J27" s="292"/>
      <c r="K27" s="277" t="e">
        <f>K23-K25</f>
        <v>#REF!</v>
      </c>
      <c r="L27" s="278"/>
    </row>
    <row r="28" spans="1:12" x14ac:dyDescent="0.25">
      <c r="A28" s="601" t="s">
        <v>259</v>
      </c>
      <c r="B28" s="601"/>
      <c r="C28" s="601"/>
      <c r="D28" s="299">
        <f>SUM(D11:D27)</f>
        <v>1.3642999999999998</v>
      </c>
      <c r="E28" s="300">
        <f>SUM(E11:E27)</f>
        <v>4.1841571999999987</v>
      </c>
      <c r="F28" s="300">
        <f>SUM(F11:F27)</f>
        <v>0.87323359999999994</v>
      </c>
      <c r="G28" s="300">
        <f>SUM(G11:G27)</f>
        <v>3.6863868666666662</v>
      </c>
      <c r="H28" s="301">
        <f>SUM(H11:H27)</f>
        <v>1.3642999999999998</v>
      </c>
      <c r="K28" s="302"/>
    </row>
    <row r="29" spans="1:12" x14ac:dyDescent="0.25">
      <c r="A29" s="303" t="s">
        <v>260</v>
      </c>
      <c r="B29" s="304"/>
      <c r="C29" s="304"/>
      <c r="D29" s="305">
        <v>0.04</v>
      </c>
      <c r="E29" s="306">
        <v>0.2</v>
      </c>
      <c r="F29" s="306">
        <v>2.1999999999999999E-2</v>
      </c>
      <c r="G29" s="306">
        <v>8.0500000000000002E-2</v>
      </c>
      <c r="H29" s="307">
        <f>D29</f>
        <v>0.04</v>
      </c>
      <c r="I29" s="308"/>
      <c r="J29" s="292"/>
    </row>
    <row r="30" spans="1:12" x14ac:dyDescent="0.25">
      <c r="A30" s="309" t="s">
        <v>261</v>
      </c>
      <c r="B30" s="310"/>
      <c r="C30" s="310"/>
      <c r="D30" s="296">
        <v>0.15</v>
      </c>
      <c r="E30" s="297">
        <v>0.27</v>
      </c>
      <c r="F30" s="297">
        <v>3.5999999999999997E-2</v>
      </c>
      <c r="G30" s="297">
        <v>0.09</v>
      </c>
      <c r="H30" s="298">
        <f>D30</f>
        <v>0.15</v>
      </c>
      <c r="I30" s="308"/>
      <c r="J30" s="292"/>
    </row>
    <row r="31" spans="1:12" x14ac:dyDescent="0.25">
      <c r="A31" s="311" t="s">
        <v>262</v>
      </c>
      <c r="B31" s="312"/>
      <c r="C31" s="312"/>
      <c r="D31" s="296">
        <v>1.18E-2</v>
      </c>
      <c r="E31" s="297">
        <v>3.8300000000000001E-2</v>
      </c>
      <c r="F31" s="297">
        <v>6.8999999999999999E-3</v>
      </c>
      <c r="G31" s="297">
        <v>3.1199999999999999E-2</v>
      </c>
      <c r="H31" s="298">
        <f>D31</f>
        <v>1.18E-2</v>
      </c>
      <c r="I31" s="308"/>
      <c r="J31" s="292"/>
    </row>
    <row r="32" spans="1:12" x14ac:dyDescent="0.25">
      <c r="A32" s="309" t="s">
        <v>263</v>
      </c>
      <c r="B32" s="310"/>
      <c r="C32" s="310"/>
      <c r="D32" s="313">
        <v>5.4699999999999999E-2</v>
      </c>
      <c r="E32" s="314">
        <v>0.17680000000000001</v>
      </c>
      <c r="F32" s="314">
        <v>3.1699999999999999E-2</v>
      </c>
      <c r="G32" s="314">
        <v>0.14410000000000001</v>
      </c>
      <c r="H32" s="315">
        <f>D32</f>
        <v>5.4699999999999999E-2</v>
      </c>
      <c r="I32" s="316" t="s">
        <v>264</v>
      </c>
      <c r="J32" s="316" t="s">
        <v>264</v>
      </c>
      <c r="K32" s="70"/>
      <c r="L32" s="70"/>
    </row>
    <row r="33" spans="1:12" x14ac:dyDescent="0.25">
      <c r="A33" s="317" t="s">
        <v>265</v>
      </c>
      <c r="B33" s="318"/>
      <c r="C33" s="318"/>
      <c r="D33" s="319">
        <f>SUM(D28:D32)</f>
        <v>1.6207999999999998</v>
      </c>
      <c r="E33" s="320">
        <f>SUM(E28:E32)</f>
        <v>4.8692571999999981</v>
      </c>
      <c r="F33" s="319">
        <f>SUM(F28:F32)</f>
        <v>0.96983359999999996</v>
      </c>
      <c r="G33" s="320">
        <f>SUM(G28:G32)</f>
        <v>4.0321868666666658</v>
      </c>
      <c r="H33" s="319"/>
      <c r="I33" s="321">
        <f>(D33+E33+F33+G33)</f>
        <v>11.492077666666663</v>
      </c>
      <c r="J33" s="321">
        <f>I33</f>
        <v>11.492077666666663</v>
      </c>
    </row>
    <row r="34" spans="1:12" x14ac:dyDescent="0.25">
      <c r="A34" s="303" t="s">
        <v>260</v>
      </c>
      <c r="B34" s="304"/>
      <c r="C34" s="304"/>
      <c r="D34" s="305">
        <f t="shared" ref="D34:G37" si="2">D29</f>
        <v>0.04</v>
      </c>
      <c r="E34" s="306">
        <f t="shared" si="2"/>
        <v>0.2</v>
      </c>
      <c r="F34" s="306">
        <f t="shared" si="2"/>
        <v>2.1999999999999999E-2</v>
      </c>
      <c r="G34" s="306">
        <f t="shared" si="2"/>
        <v>8.0500000000000002E-2</v>
      </c>
      <c r="H34" s="307">
        <f>D34</f>
        <v>0.04</v>
      </c>
      <c r="I34" s="322"/>
    </row>
    <row r="35" spans="1:12" x14ac:dyDescent="0.25">
      <c r="A35" s="309" t="s">
        <v>261</v>
      </c>
      <c r="B35" s="310"/>
      <c r="C35" s="310"/>
      <c r="D35" s="296">
        <f t="shared" si="2"/>
        <v>0.15</v>
      </c>
      <c r="E35" s="297">
        <f t="shared" si="2"/>
        <v>0.27</v>
      </c>
      <c r="F35" s="297">
        <f t="shared" si="2"/>
        <v>3.5999999999999997E-2</v>
      </c>
      <c r="G35" s="297">
        <f t="shared" si="2"/>
        <v>0.09</v>
      </c>
      <c r="H35" s="298">
        <f>D35</f>
        <v>0.15</v>
      </c>
      <c r="I35" s="323"/>
    </row>
    <row r="36" spans="1:12" x14ac:dyDescent="0.25">
      <c r="A36" s="311" t="s">
        <v>262</v>
      </c>
      <c r="B36" s="312"/>
      <c r="C36" s="312"/>
      <c r="D36" s="296">
        <f t="shared" si="2"/>
        <v>1.18E-2</v>
      </c>
      <c r="E36" s="297">
        <f t="shared" si="2"/>
        <v>3.8300000000000001E-2</v>
      </c>
      <c r="F36" s="297">
        <f t="shared" si="2"/>
        <v>6.8999999999999999E-3</v>
      </c>
      <c r="G36" s="297">
        <f t="shared" si="2"/>
        <v>3.1199999999999999E-2</v>
      </c>
      <c r="H36" s="298">
        <f>D36</f>
        <v>1.18E-2</v>
      </c>
      <c r="I36" s="322"/>
    </row>
    <row r="37" spans="1:12" x14ac:dyDescent="0.25">
      <c r="A37" s="309" t="s">
        <v>263</v>
      </c>
      <c r="B37" s="310"/>
      <c r="C37" s="310"/>
      <c r="D37" s="313">
        <f t="shared" si="2"/>
        <v>5.4699999999999999E-2</v>
      </c>
      <c r="E37" s="314">
        <f t="shared" si="2"/>
        <v>0.17680000000000001</v>
      </c>
      <c r="F37" s="314">
        <f t="shared" si="2"/>
        <v>3.1699999999999999E-2</v>
      </c>
      <c r="G37" s="314">
        <f t="shared" si="2"/>
        <v>0.14410000000000001</v>
      </c>
      <c r="H37" s="315">
        <f>D37</f>
        <v>5.4699999999999999E-2</v>
      </c>
      <c r="I37" s="316" t="s">
        <v>264</v>
      </c>
      <c r="J37" s="316" t="s">
        <v>264</v>
      </c>
      <c r="K37" s="70"/>
      <c r="L37" s="70"/>
    </row>
    <row r="38" spans="1:12" x14ac:dyDescent="0.25">
      <c r="A38" s="317" t="s">
        <v>266</v>
      </c>
      <c r="B38" s="318"/>
      <c r="C38" s="318"/>
      <c r="D38" s="319">
        <f>SUM(D34:D37)+D28</f>
        <v>1.6207999999999998</v>
      </c>
      <c r="E38" s="320">
        <f>SUM(E34:E37)+E28</f>
        <v>4.869257199999999</v>
      </c>
      <c r="F38" s="319">
        <f>SUM(F34:F37)+F28</f>
        <v>0.96983359999999996</v>
      </c>
      <c r="G38" s="320">
        <f>SUM(G34:G37)+G28</f>
        <v>4.0321868666666658</v>
      </c>
      <c r="H38" s="319">
        <f>SUM(H34:H37)+H28</f>
        <v>1.6207999999999998</v>
      </c>
      <c r="I38" s="321">
        <f>SUM(D38:H38)</f>
        <v>13.112877666666664</v>
      </c>
      <c r="J38" s="321">
        <f>I38</f>
        <v>13.112877666666664</v>
      </c>
    </row>
    <row r="39" spans="1:12" x14ac:dyDescent="0.25">
      <c r="A39" s="303" t="s">
        <v>260</v>
      </c>
      <c r="B39" s="304"/>
      <c r="C39" s="304"/>
      <c r="D39" s="305">
        <f>D34</f>
        <v>0.04</v>
      </c>
      <c r="E39" s="306">
        <f>E34</f>
        <v>0.2</v>
      </c>
      <c r="F39" s="306">
        <f>F34</f>
        <v>2.1999999999999999E-2</v>
      </c>
      <c r="G39" s="306">
        <f>G34</f>
        <v>8.0500000000000002E-2</v>
      </c>
      <c r="H39" s="307">
        <f>H34</f>
        <v>0.04</v>
      </c>
    </row>
    <row r="40" spans="1:12" x14ac:dyDescent="0.25">
      <c r="A40" s="309" t="s">
        <v>261</v>
      </c>
      <c r="B40" s="310"/>
      <c r="C40" s="310"/>
      <c r="D40" s="296">
        <f>D35+0.01</f>
        <v>0.16</v>
      </c>
      <c r="E40" s="297">
        <f>E35+0.05</f>
        <v>0.32</v>
      </c>
      <c r="F40" s="297">
        <f>F35+0.01</f>
        <v>4.5999999999999999E-2</v>
      </c>
      <c r="G40" s="297">
        <f>G35+0.04</f>
        <v>0.13</v>
      </c>
      <c r="H40" s="298">
        <f>H35+0.014</f>
        <v>0.16400000000000001</v>
      </c>
    </row>
    <row r="41" spans="1:12" x14ac:dyDescent="0.25">
      <c r="A41" s="311" t="s">
        <v>262</v>
      </c>
      <c r="B41" s="312"/>
      <c r="C41" s="312"/>
      <c r="D41" s="296">
        <f>D36</f>
        <v>1.18E-2</v>
      </c>
      <c r="E41" s="297">
        <f>E36</f>
        <v>3.8300000000000001E-2</v>
      </c>
      <c r="F41" s="297">
        <f>F36</f>
        <v>6.8999999999999999E-3</v>
      </c>
      <c r="G41" s="297">
        <f>G36</f>
        <v>3.1199999999999999E-2</v>
      </c>
      <c r="H41" s="298">
        <f>H36</f>
        <v>1.18E-2</v>
      </c>
    </row>
    <row r="42" spans="1:12" x14ac:dyDescent="0.25">
      <c r="A42" s="309" t="s">
        <v>263</v>
      </c>
      <c r="B42" s="310"/>
      <c r="C42" s="310"/>
      <c r="D42" s="296">
        <f>D37</f>
        <v>5.4699999999999999E-2</v>
      </c>
      <c r="E42" s="297">
        <f>E37</f>
        <v>0.17680000000000001</v>
      </c>
      <c r="F42" s="297">
        <v>2.9000000000000001E-2</v>
      </c>
      <c r="G42" s="297">
        <f>G37</f>
        <v>0.14410000000000001</v>
      </c>
      <c r="H42" s="298">
        <f>H37</f>
        <v>5.4699999999999999E-2</v>
      </c>
    </row>
    <row r="43" spans="1:12" x14ac:dyDescent="0.25">
      <c r="A43" s="309" t="s">
        <v>267</v>
      </c>
      <c r="B43" s="310"/>
      <c r="C43" s="310"/>
      <c r="D43" s="313">
        <f>D38*0.09</f>
        <v>0.14587199999999997</v>
      </c>
      <c r="E43" s="313">
        <f>E38*0.091</f>
        <v>0.44310240519999988</v>
      </c>
      <c r="F43" s="313">
        <f t="shared" ref="F43:H43" si="3">F38*0.09</f>
        <v>8.7285023999999989E-2</v>
      </c>
      <c r="G43" s="313">
        <f t="shared" si="3"/>
        <v>0.3628968179999999</v>
      </c>
      <c r="H43" s="313">
        <f t="shared" si="3"/>
        <v>0.14587199999999997</v>
      </c>
      <c r="I43" s="316" t="s">
        <v>268</v>
      </c>
      <c r="J43" s="316" t="s">
        <v>264</v>
      </c>
    </row>
    <row r="44" spans="1:12" x14ac:dyDescent="0.25">
      <c r="A44" s="324" t="s">
        <v>269</v>
      </c>
      <c r="B44" s="325"/>
      <c r="C44" s="325"/>
      <c r="D44" s="326">
        <f>D28+D39+D40+D41+D42+D43</f>
        <v>1.7766719999999998</v>
      </c>
      <c r="E44" s="326">
        <f>E28+E39+E40+E41+E42+E43</f>
        <v>5.3623596051999982</v>
      </c>
      <c r="F44" s="326">
        <f>F28+F39+F40+F41+F42+F43</f>
        <v>1.064418624</v>
      </c>
      <c r="G44" s="326">
        <f>G28+G39+G40+G41+G42+G43</f>
        <v>4.4350836846666661</v>
      </c>
      <c r="H44" s="326">
        <f>H28+H39+H40+H41+H42+H43</f>
        <v>1.7806719999999998</v>
      </c>
      <c r="I44" s="321">
        <f>SUM(D44:H44)</f>
        <v>14.419205913866662</v>
      </c>
      <c r="J44" s="321">
        <f>I44</f>
        <v>14.419205913866662</v>
      </c>
    </row>
    <row r="46" spans="1:12" x14ac:dyDescent="0.25">
      <c r="D46" s="436"/>
      <c r="E46" s="436"/>
      <c r="F46" s="436"/>
      <c r="G46" s="436"/>
      <c r="H46" s="436"/>
    </row>
  </sheetData>
  <mergeCells count="21">
    <mergeCell ref="A4:H4"/>
    <mergeCell ref="A9:C10"/>
    <mergeCell ref="D9:D10"/>
    <mergeCell ref="E9:E10"/>
    <mergeCell ref="G9:G10"/>
    <mergeCell ref="H9:H10"/>
    <mergeCell ref="A28:C28"/>
    <mergeCell ref="A11:A17"/>
    <mergeCell ref="B11:C11"/>
    <mergeCell ref="B12:B17"/>
    <mergeCell ref="B18:C18"/>
    <mergeCell ref="A19:A27"/>
    <mergeCell ref="B19:C19"/>
    <mergeCell ref="B20:C20"/>
    <mergeCell ref="B21:C21"/>
    <mergeCell ref="B22:C22"/>
    <mergeCell ref="B23:C23"/>
    <mergeCell ref="B24:C24"/>
    <mergeCell ref="B25:C25"/>
    <mergeCell ref="B26:C26"/>
    <mergeCell ref="B27:C27"/>
  </mergeCells>
  <pageMargins left="0.51181102362204722" right="0.51181102362204722" top="1.3779527559055118" bottom="0.98425196850393704" header="0.51181102362204722" footer="0.51181102362204722"/>
  <pageSetup paperSize="9" scale="65" firstPageNumber="0"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tabSelected="1" topLeftCell="A31" zoomScaleNormal="100" workbookViewId="0">
      <selection activeCell="A197" sqref="A197:K197"/>
    </sheetView>
  </sheetViews>
  <sheetFormatPr defaultColWidth="8.7109375" defaultRowHeight="15" x14ac:dyDescent="0.25"/>
  <cols>
    <col min="1" max="1" width="34.42578125" customWidth="1"/>
    <col min="2" max="2" width="17.42578125" customWidth="1"/>
    <col min="3" max="3" width="15.42578125" customWidth="1"/>
    <col min="4" max="4" width="16.28515625" customWidth="1"/>
    <col min="5" max="5" width="9.42578125" customWidth="1"/>
    <col min="9" max="9" width="9.140625" customWidth="1"/>
  </cols>
  <sheetData>
    <row r="1" spans="1:4" ht="18" x14ac:dyDescent="0.25">
      <c r="A1" s="617" t="s">
        <v>270</v>
      </c>
      <c r="B1" s="617"/>
      <c r="C1" s="617"/>
      <c r="D1" s="617"/>
    </row>
    <row r="2" spans="1:4" ht="18" x14ac:dyDescent="0.25">
      <c r="A2" s="327"/>
    </row>
    <row r="3" spans="1:4" ht="18" x14ac:dyDescent="0.25">
      <c r="A3" s="327"/>
    </row>
    <row r="4" spans="1:4" ht="15.75" x14ac:dyDescent="0.25">
      <c r="A4" s="328"/>
      <c r="B4" s="329" t="s">
        <v>233</v>
      </c>
      <c r="C4" s="330" t="s">
        <v>233</v>
      </c>
      <c r="D4" s="329" t="s">
        <v>271</v>
      </c>
    </row>
    <row r="5" spans="1:4" x14ac:dyDescent="0.25">
      <c r="A5" s="331" t="s">
        <v>272</v>
      </c>
      <c r="B5" s="332" t="s">
        <v>273</v>
      </c>
      <c r="C5" s="333" t="s">
        <v>274</v>
      </c>
      <c r="D5" s="332" t="s">
        <v>273</v>
      </c>
    </row>
    <row r="6" spans="1:4" x14ac:dyDescent="0.25">
      <c r="A6" s="334" t="s">
        <v>275</v>
      </c>
      <c r="B6" s="335">
        <f>'PLANILHA DE FORMAÇÃO DE CUSTOS'!D11+'PLANILHA DE FORMAÇÃO DE CUSTOS'!E11+'PLANILHA DE FORMAÇÃO DE CUSTOS'!F11+'PLANILHA DE FORMAÇÃO DE CUSTOS'!G11+'PLANILHA DE FORMAÇÃO DE CUSTOS'!H11</f>
        <v>7.0512740666666662</v>
      </c>
      <c r="C6" s="335">
        <f t="shared" ref="C6:C19" si="0">B6</f>
        <v>7.0512740666666662</v>
      </c>
      <c r="D6" s="336">
        <f>'PLANILHA DE FORMAÇÃO DE CUSTOS'!D11+'PLANILHA DE FORMAÇÃO DE CUSTOS'!E11+'PLANILHA DE FORMAÇÃO DE CUSTOS'!F11+'PLANILHA DE FORMAÇÃO DE CUSTOS'!G11</f>
        <v>6.1421740666666658</v>
      </c>
    </row>
    <row r="7" spans="1:4" x14ac:dyDescent="0.25">
      <c r="A7" s="337" t="s">
        <v>276</v>
      </c>
      <c r="B7" s="338">
        <f>'PLANILHA DE FORMAÇÃO DE CUSTOS'!I12</f>
        <v>0.97599999999999998</v>
      </c>
      <c r="C7" s="338">
        <f t="shared" si="0"/>
        <v>0.97599999999999998</v>
      </c>
      <c r="D7" s="338">
        <f>C7-'PLANILHA DE FORMAÇÃO DE CUSTOS'!H12</f>
        <v>0.92599999999999993</v>
      </c>
    </row>
    <row r="8" spans="1:4" x14ac:dyDescent="0.25">
      <c r="A8" s="337" t="s">
        <v>277</v>
      </c>
      <c r="B8" s="338">
        <f>'PLANILHA DE FORMAÇÃO DE CUSTOS'!I14</f>
        <v>1.8899999999999997E-2</v>
      </c>
      <c r="C8" s="338">
        <f t="shared" si="0"/>
        <v>1.8899999999999997E-2</v>
      </c>
      <c r="D8" s="338">
        <f>B8-'PLANILHA DE FORMAÇÃO DE CUSTOS'!H14</f>
        <v>1.6599999999999997E-2</v>
      </c>
    </row>
    <row r="9" spans="1:4" x14ac:dyDescent="0.25">
      <c r="A9" s="337" t="s">
        <v>278</v>
      </c>
      <c r="B9" s="338">
        <f>'PLANILHA DE FORMAÇÃO DE CUSTOS'!I16</f>
        <v>0.20290000000000002</v>
      </c>
      <c r="C9" s="338">
        <f t="shared" si="0"/>
        <v>0.20290000000000002</v>
      </c>
      <c r="D9" s="338">
        <f>B9-'PLANILHA DE FORMAÇÃO DE CUSTOS'!H16</f>
        <v>0.17830000000000001</v>
      </c>
    </row>
    <row r="10" spans="1:4" x14ac:dyDescent="0.25">
      <c r="A10" s="337" t="s">
        <v>279</v>
      </c>
      <c r="B10" s="339">
        <f>'PLANILHA DE FORMAÇÃO DE CUSTOS'!I18</f>
        <v>1.0723400000000001</v>
      </c>
      <c r="C10" s="338">
        <f t="shared" si="0"/>
        <v>1.0723400000000001</v>
      </c>
      <c r="D10" s="338">
        <f>B10-'PLANILHA DE FORMAÇÃO DE CUSTOS'!H18</f>
        <v>0.97394000000000003</v>
      </c>
    </row>
    <row r="11" spans="1:4" x14ac:dyDescent="0.25">
      <c r="A11" s="337" t="s">
        <v>280</v>
      </c>
      <c r="B11" s="339">
        <f>'PLANILHA DE FORMAÇÃO DE CUSTOS'!I19</f>
        <v>0.08</v>
      </c>
      <c r="C11" s="338">
        <f t="shared" si="0"/>
        <v>0.08</v>
      </c>
      <c r="D11" s="338">
        <f>B11-'PLANILHA DE FORMAÇÃO DE CUSTOS'!H19</f>
        <v>7.0099999999999996E-2</v>
      </c>
    </row>
    <row r="12" spans="1:4" x14ac:dyDescent="0.25">
      <c r="A12" s="337" t="s">
        <v>281</v>
      </c>
      <c r="B12" s="339">
        <f>'PLANILHA DE FORMAÇÃO DE CUSTOS'!I20</f>
        <v>3.2000000000000002E-3</v>
      </c>
      <c r="C12" s="338">
        <f t="shared" si="0"/>
        <v>3.2000000000000002E-3</v>
      </c>
      <c r="D12" s="338">
        <f>B12-'PLANILHA DE FORMAÇÃO DE CUSTOS'!H20</f>
        <v>2.8E-3</v>
      </c>
    </row>
    <row r="13" spans="1:4" x14ac:dyDescent="0.25">
      <c r="A13" s="337" t="s">
        <v>282</v>
      </c>
      <c r="B13" s="339">
        <f>'PLANILHA DE FORMAÇÃO DE CUSTOS'!I21</f>
        <v>0.13539999999999999</v>
      </c>
      <c r="C13" s="338">
        <f t="shared" si="0"/>
        <v>0.13539999999999999</v>
      </c>
      <c r="D13" s="338">
        <f>B13-'PLANILHA DE FORMAÇÃO DE CUSTOS'!H21</f>
        <v>0.1244</v>
      </c>
    </row>
    <row r="14" spans="1:4" x14ac:dyDescent="0.25">
      <c r="A14" s="337" t="s">
        <v>283</v>
      </c>
      <c r="B14" s="339">
        <f>'PLANILHA DE FORMAÇÃO DE CUSTOS'!I22</f>
        <v>1.9599999999999999E-2</v>
      </c>
      <c r="C14" s="338">
        <f t="shared" si="0"/>
        <v>1.9599999999999999E-2</v>
      </c>
      <c r="D14" s="338">
        <f>'FORMAÇÃO PREÇO'!B14-'PLANILHA DE FORMAÇÃO DE CUSTOS'!H22</f>
        <v>1.7100000000000001E-2</v>
      </c>
    </row>
    <row r="15" spans="1:4" x14ac:dyDescent="0.25">
      <c r="A15" s="337" t="s">
        <v>284</v>
      </c>
      <c r="B15" s="339">
        <f>'PLANILHA DE FORMAÇÃO DE CUSTOS'!I23</f>
        <v>0.42879999999999996</v>
      </c>
      <c r="C15" s="338">
        <f t="shared" si="0"/>
        <v>0.42879999999999996</v>
      </c>
      <c r="D15" s="338">
        <f>B15-'PLANILHA DE FORMAÇÃO DE CUSTOS'!H23</f>
        <v>0.37979999999999997</v>
      </c>
    </row>
    <row r="16" spans="1:4" x14ac:dyDescent="0.25">
      <c r="A16" s="337" t="s">
        <v>285</v>
      </c>
      <c r="B16" s="339">
        <f>'PLANILHA DE FORMAÇÃO DE CUSTOS'!I24</f>
        <v>0.23749999999999999</v>
      </c>
      <c r="C16" s="338">
        <f t="shared" si="0"/>
        <v>0.23749999999999999</v>
      </c>
      <c r="D16" s="338">
        <f>B16-'PLANILHA DE FORMAÇÃO DE CUSTOS'!H24</f>
        <v>0.19979999999999998</v>
      </c>
    </row>
    <row r="17" spans="1:9" x14ac:dyDescent="0.25">
      <c r="A17" s="337" t="s">
        <v>286</v>
      </c>
      <c r="B17" s="339">
        <f>'PLANILHA DE FORMAÇÃO DE CUSTOS'!I25</f>
        <v>0.2590636</v>
      </c>
      <c r="C17" s="338">
        <f t="shared" si="0"/>
        <v>0.2590636</v>
      </c>
      <c r="D17" s="338">
        <f>B17-'PLANILHA DE FORMAÇÃO DE CUSTOS'!H25</f>
        <v>0.22216360000000002</v>
      </c>
    </row>
    <row r="18" spans="1:9" x14ac:dyDescent="0.25">
      <c r="A18" s="337" t="s">
        <v>287</v>
      </c>
      <c r="B18" s="339">
        <f>'PLANILHA DE FORMAÇÃO DE CUSTOS'!I26</f>
        <v>0.29139999999999999</v>
      </c>
      <c r="C18" s="338">
        <f t="shared" si="0"/>
        <v>0.29139999999999999</v>
      </c>
      <c r="D18" s="338">
        <f>B18-'PLANILHA DE FORMAÇÃO DE CUSTOS'!H26</f>
        <v>0.24989999999999998</v>
      </c>
    </row>
    <row r="19" spans="1:9" x14ac:dyDescent="0.25">
      <c r="A19" s="340" t="s">
        <v>288</v>
      </c>
      <c r="B19" s="339">
        <f>'PLANILHA DE FORMAÇÃO DE CUSTOS'!I27</f>
        <v>0.69599999999999995</v>
      </c>
      <c r="C19" s="338">
        <f t="shared" si="0"/>
        <v>0.69599999999999995</v>
      </c>
      <c r="D19" s="338">
        <f>B19-'PLANILHA DE FORMAÇÃO DE CUSTOS'!H27</f>
        <v>0.60499999999999998</v>
      </c>
    </row>
    <row r="20" spans="1:9" x14ac:dyDescent="0.25">
      <c r="A20" s="439" t="s">
        <v>289</v>
      </c>
      <c r="B20" s="440">
        <f>SUM(B6:B19)</f>
        <v>11.472377666666668</v>
      </c>
      <c r="C20" s="441">
        <f>SUM(C6:C19)</f>
        <v>11.472377666666668</v>
      </c>
      <c r="D20" s="442">
        <f>SUM(D6:D19)</f>
        <v>10.108077666666667</v>
      </c>
    </row>
    <row r="21" spans="1:9" x14ac:dyDescent="0.25">
      <c r="A21" s="618" t="s">
        <v>290</v>
      </c>
      <c r="B21" s="342">
        <f>'PLANILHA DE FORMAÇÃO DE CUSTOS'!D29+'PLANILHA DE FORMAÇÃO DE CUSTOS'!E29+'PLANILHA DE FORMAÇÃO DE CUSTOS'!F29+'PLANILHA DE FORMAÇÃO DE CUSTOS'!G29+'PLANILHA DE FORMAÇÃO DE CUSTOS'!H29</f>
        <v>0.38250000000000001</v>
      </c>
      <c r="C21" s="343">
        <f>'PLANILHA DE FORMAÇÃO DE CUSTOS'!D39+'PLANILHA DE FORMAÇÃO DE CUSTOS'!E39+'PLANILHA DE FORMAÇÃO DE CUSTOS'!F39+'PLANILHA DE FORMAÇÃO DE CUSTOS'!G39+'PLANILHA DE FORMAÇÃO DE CUSTOS'!H39</f>
        <v>0.38250000000000001</v>
      </c>
      <c r="D21" s="342">
        <f>'PLANILHA DE FORMAÇÃO DE CUSTOS'!D29+'PLANILHA DE FORMAÇÃO DE CUSTOS'!E29+'PLANILHA DE FORMAÇÃO DE CUSTOS'!F29+'PLANILHA DE FORMAÇÃO DE CUSTOS'!G29</f>
        <v>0.34250000000000003</v>
      </c>
    </row>
    <row r="22" spans="1:9" x14ac:dyDescent="0.25">
      <c r="A22" s="618"/>
      <c r="B22" s="344">
        <f>'PLANILHA DE FORMAÇÃO DE CUSTOS'!D30+'PLANILHA DE FORMAÇÃO DE CUSTOS'!E30+'PLANILHA DE FORMAÇÃO DE CUSTOS'!F30+'PLANILHA DE FORMAÇÃO DE CUSTOS'!G30+'PLANILHA DE FORMAÇÃO DE CUSTOS'!H30</f>
        <v>0.69600000000000006</v>
      </c>
      <c r="C22" s="345">
        <f>'PLANILHA DE FORMAÇÃO DE CUSTOS'!D40+'PLANILHA DE FORMAÇÃO DE CUSTOS'!E40+'PLANILHA DE FORMAÇÃO DE CUSTOS'!F40+'PLANILHA DE FORMAÇÃO DE CUSTOS'!G40+'PLANILHA DE FORMAÇÃO DE CUSTOS'!H40</f>
        <v>0.82000000000000006</v>
      </c>
      <c r="D22" s="344">
        <f>'PLANILHA DE FORMAÇÃO DE CUSTOS'!D30+'PLANILHA DE FORMAÇÃO DE CUSTOS'!E30+'PLANILHA DE FORMAÇÃO DE CUSTOS'!F30+'PLANILHA DE FORMAÇÃO DE CUSTOS'!G30</f>
        <v>0.54600000000000004</v>
      </c>
    </row>
    <row r="23" spans="1:9" x14ac:dyDescent="0.25">
      <c r="A23" s="618"/>
      <c r="B23" s="346">
        <f>'PLANILHA DE FORMAÇÃO DE CUSTOS'!D36+'PLANILHA DE FORMAÇÃO DE CUSTOS'!D37+'PLANILHA DE FORMAÇÃO DE CUSTOS'!E36+'PLANILHA DE FORMAÇÃO DE CUSTOS'!E37+'PLANILHA DE FORMAÇÃO DE CUSTOS'!F36+'PLANILHA DE FORMAÇÃO DE CUSTOS'!F37+'PLANILHA DE FORMAÇÃO DE CUSTOS'!G36+'PLANILHA DE FORMAÇÃO DE CUSTOS'!G37+'PLANILHA DE FORMAÇÃO DE CUSTOS'!H36+'PLANILHA DE FORMAÇÃO DE CUSTOS'!H37</f>
        <v>0.56200000000000006</v>
      </c>
      <c r="C23" s="347">
        <f>'PLANILHA DE FORMAÇÃO DE CUSTOS'!D41+'PLANILHA DE FORMAÇÃO DE CUSTOS'!D42+'PLANILHA DE FORMAÇÃO DE CUSTOS'!D43+'PLANILHA DE FORMAÇÃO DE CUSTOS'!E41+'PLANILHA DE FORMAÇÃO DE CUSTOS'!E42+'PLANILHA DE FORMAÇÃO DE CUSTOS'!E43+'PLANILHA DE FORMAÇÃO DE CUSTOS'!F41+'PLANILHA DE FORMAÇÃO DE CUSTOS'!F42+'PLANILHA DE FORMAÇÃO DE CUSTOS'!F43+'PLANILHA DE FORMAÇÃO DE CUSTOS'!G41+'PLANILHA DE FORMAÇÃO DE CUSTOS'!G42+'PLANILHA DE FORMAÇÃO DE CUSTOS'!G43+'PLANILHA DE FORMAÇÃO DE CUSTOS'!H41+'PLANILHA DE FORMAÇÃO DE CUSTOS'!H42+'PLANILHA DE FORMAÇÃO DE CUSTOS'!H43</f>
        <v>1.7443282471999997</v>
      </c>
      <c r="D23" s="346">
        <f>'PLANILHA DE FORMAÇÃO DE CUSTOS'!D31+'PLANILHA DE FORMAÇÃO DE CUSTOS'!D32+'PLANILHA DE FORMAÇÃO DE CUSTOS'!E31+'PLANILHA DE FORMAÇÃO DE CUSTOS'!E32+'PLANILHA DE FORMAÇÃO DE CUSTOS'!F31+'PLANILHA DE FORMAÇÃO DE CUSTOS'!F32+'PLANILHA DE FORMAÇÃO DE CUSTOS'!G31+'PLANILHA DE FORMAÇÃO DE CUSTOS'!G32</f>
        <v>0.49550000000000005</v>
      </c>
    </row>
    <row r="24" spans="1:9" x14ac:dyDescent="0.25">
      <c r="A24" s="341" t="s">
        <v>27</v>
      </c>
      <c r="B24" s="443">
        <f>SUM(B20:B23)</f>
        <v>13.112877666666668</v>
      </c>
      <c r="C24" s="444">
        <f>SUM(C20:C23)</f>
        <v>14.419205913866669</v>
      </c>
      <c r="D24" s="443">
        <f>SUM(D20:D23)</f>
        <v>11.492077666666665</v>
      </c>
      <c r="I24" s="348"/>
    </row>
    <row r="25" spans="1:9" ht="15.75" thickBot="1" x14ac:dyDescent="0.3">
      <c r="A25" s="349" t="s">
        <v>221</v>
      </c>
      <c r="B25" s="350">
        <v>1.62</v>
      </c>
      <c r="C25" s="351">
        <v>1.78</v>
      </c>
      <c r="D25" s="350">
        <f>B25</f>
        <v>1.62</v>
      </c>
    </row>
    <row r="26" spans="1:9" ht="15.75" thickBot="1" x14ac:dyDescent="0.3">
      <c r="A26" s="337" t="s">
        <v>212</v>
      </c>
      <c r="B26" s="352">
        <v>4.87</v>
      </c>
      <c r="C26" s="353">
        <v>5.36</v>
      </c>
      <c r="D26" s="350">
        <f t="shared" ref="D26:D28" si="1">B26</f>
        <v>4.87</v>
      </c>
      <c r="I26" s="348"/>
    </row>
    <row r="27" spans="1:9" ht="15.75" thickBot="1" x14ac:dyDescent="0.3">
      <c r="A27" s="337" t="s">
        <v>291</v>
      </c>
      <c r="B27" s="352">
        <v>0.97</v>
      </c>
      <c r="C27" s="353">
        <v>1.06</v>
      </c>
      <c r="D27" s="350">
        <f t="shared" si="1"/>
        <v>0.97</v>
      </c>
      <c r="I27" s="348"/>
    </row>
    <row r="28" spans="1:9" x14ac:dyDescent="0.25">
      <c r="A28" s="337" t="s">
        <v>219</v>
      </c>
      <c r="B28" s="352">
        <v>4.03</v>
      </c>
      <c r="C28" s="353">
        <v>4.4400000000000004</v>
      </c>
      <c r="D28" s="350">
        <f t="shared" si="1"/>
        <v>4.03</v>
      </c>
      <c r="I28" s="348"/>
    </row>
    <row r="29" spans="1:9" ht="15.75" thickBot="1" x14ac:dyDescent="0.3">
      <c r="A29" s="354" t="s">
        <v>292</v>
      </c>
      <c r="B29" s="355">
        <v>1.62</v>
      </c>
      <c r="C29" s="356">
        <v>1.78</v>
      </c>
      <c r="D29" s="357">
        <v>0</v>
      </c>
      <c r="I29" s="348"/>
    </row>
    <row r="30" spans="1:9" x14ac:dyDescent="0.25">
      <c r="A30" s="331" t="s">
        <v>27</v>
      </c>
      <c r="B30" s="358">
        <f>SUM(B25:B29)</f>
        <v>13.11</v>
      </c>
      <c r="C30" s="359">
        <f>SUM(C25:C29)</f>
        <v>14.42</v>
      </c>
      <c r="D30" s="360">
        <f>SUM(D25:D29)</f>
        <v>11.49</v>
      </c>
    </row>
    <row r="31" spans="1:9" x14ac:dyDescent="0.25">
      <c r="A31" s="361"/>
      <c r="B31" s="361"/>
      <c r="C31" s="362"/>
      <c r="D31" s="362"/>
      <c r="I31" s="348"/>
    </row>
    <row r="32" spans="1:9" ht="18" x14ac:dyDescent="0.25">
      <c r="A32" s="327" t="s">
        <v>293</v>
      </c>
      <c r="B32" s="361"/>
      <c r="C32" s="362"/>
      <c r="D32" s="362"/>
    </row>
    <row r="33" spans="1:5" x14ac:dyDescent="0.25">
      <c r="A33" s="619" t="s">
        <v>294</v>
      </c>
      <c r="B33" s="619"/>
      <c r="C33" s="619"/>
      <c r="D33" s="619"/>
      <c r="E33" s="619"/>
    </row>
    <row r="34" spans="1:5" x14ac:dyDescent="0.25">
      <c r="A34" s="364" t="s">
        <v>295</v>
      </c>
      <c r="B34" s="363" t="s">
        <v>296</v>
      </c>
      <c r="C34" s="365" t="s">
        <v>297</v>
      </c>
      <c r="D34" s="366" t="s">
        <v>298</v>
      </c>
      <c r="E34" s="366" t="s">
        <v>299</v>
      </c>
    </row>
    <row r="35" spans="1:5" x14ac:dyDescent="0.25">
      <c r="A35" s="367" t="s">
        <v>300</v>
      </c>
      <c r="B35" s="368">
        <v>4</v>
      </c>
      <c r="C35" s="369">
        <v>2000</v>
      </c>
      <c r="D35" s="370">
        <f t="shared" ref="D35:D41" si="2">380/12</f>
        <v>31.666666666666668</v>
      </c>
      <c r="E35" s="370">
        <v>15</v>
      </c>
    </row>
    <row r="36" spans="1:5" x14ac:dyDescent="0.25">
      <c r="A36" s="371" t="s">
        <v>301</v>
      </c>
      <c r="B36" s="372">
        <v>4</v>
      </c>
      <c r="C36" s="373">
        <v>1250</v>
      </c>
      <c r="D36" s="370">
        <f t="shared" si="2"/>
        <v>31.666666666666668</v>
      </c>
      <c r="E36" s="370">
        <v>15</v>
      </c>
    </row>
    <row r="37" spans="1:5" x14ac:dyDescent="0.25">
      <c r="A37" s="371" t="s">
        <v>302</v>
      </c>
      <c r="B37" s="372">
        <v>4</v>
      </c>
      <c r="C37" s="373">
        <v>1250</v>
      </c>
      <c r="D37" s="370">
        <f t="shared" si="2"/>
        <v>31.666666666666668</v>
      </c>
      <c r="E37" s="370">
        <v>15</v>
      </c>
    </row>
    <row r="38" spans="1:5" x14ac:dyDescent="0.25">
      <c r="A38" s="371" t="s">
        <v>303</v>
      </c>
      <c r="B38" s="372">
        <v>10</v>
      </c>
      <c r="C38" s="373">
        <v>1100</v>
      </c>
      <c r="D38" s="370">
        <f t="shared" si="2"/>
        <v>31.666666666666668</v>
      </c>
      <c r="E38" s="370">
        <v>15</v>
      </c>
    </row>
    <row r="39" spans="1:5" x14ac:dyDescent="0.25">
      <c r="A39" s="371" t="s">
        <v>304</v>
      </c>
      <c r="B39" s="372">
        <v>6</v>
      </c>
      <c r="C39" s="373">
        <v>1100</v>
      </c>
      <c r="D39" s="370">
        <f t="shared" si="2"/>
        <v>31.666666666666668</v>
      </c>
      <c r="E39" s="370">
        <v>15</v>
      </c>
    </row>
    <row r="40" spans="1:5" x14ac:dyDescent="0.25">
      <c r="A40" s="371" t="s">
        <v>305</v>
      </c>
      <c r="B40" s="372">
        <v>2</v>
      </c>
      <c r="C40" s="373">
        <v>1200</v>
      </c>
      <c r="D40" s="370">
        <f t="shared" si="2"/>
        <v>31.666666666666668</v>
      </c>
      <c r="E40" s="370">
        <v>15</v>
      </c>
    </row>
    <row r="41" spans="1:5" x14ac:dyDescent="0.25">
      <c r="A41" s="371" t="s">
        <v>306</v>
      </c>
      <c r="B41" s="374">
        <v>8</v>
      </c>
      <c r="C41" s="373">
        <v>1453.76</v>
      </c>
      <c r="D41" s="370">
        <f t="shared" si="2"/>
        <v>31.666666666666668</v>
      </c>
      <c r="E41" s="370">
        <v>15</v>
      </c>
    </row>
    <row r="42" spans="1:5" x14ac:dyDescent="0.25">
      <c r="A42" s="620"/>
      <c r="B42" s="620"/>
      <c r="C42" s="375"/>
      <c r="D42" s="375"/>
      <c r="E42" s="375"/>
    </row>
    <row r="43" spans="1:5" x14ac:dyDescent="0.25">
      <c r="A43" s="361"/>
      <c r="B43" s="361"/>
      <c r="C43" s="362"/>
      <c r="D43" s="362"/>
    </row>
    <row r="44" spans="1:5" x14ac:dyDescent="0.25">
      <c r="A44" s="364" t="s">
        <v>307</v>
      </c>
      <c r="B44" s="363" t="s">
        <v>308</v>
      </c>
      <c r="C44" s="362"/>
      <c r="D44" s="362"/>
    </row>
    <row r="45" spans="1:5" x14ac:dyDescent="0.25">
      <c r="A45" s="376" t="s">
        <v>309</v>
      </c>
      <c r="B45" s="377">
        <v>6.4999999999999997E-3</v>
      </c>
      <c r="C45" s="362"/>
      <c r="D45" s="378"/>
    </row>
    <row r="46" spans="1:5" x14ac:dyDescent="0.25">
      <c r="A46" s="376" t="s">
        <v>310</v>
      </c>
      <c r="B46" s="377">
        <v>0.03</v>
      </c>
      <c r="C46" s="362"/>
      <c r="D46" s="378"/>
    </row>
    <row r="47" spans="1:5" x14ac:dyDescent="0.25">
      <c r="A47" s="361"/>
      <c r="B47" s="379"/>
      <c r="C47" s="362"/>
      <c r="D47" s="362"/>
    </row>
    <row r="48" spans="1:5" x14ac:dyDescent="0.25">
      <c r="A48" s="361"/>
      <c r="B48" s="380"/>
      <c r="C48" s="362"/>
      <c r="D48" s="362"/>
    </row>
  </sheetData>
  <mergeCells count="4">
    <mergeCell ref="A1:D1"/>
    <mergeCell ref="A21:A23"/>
    <mergeCell ref="A33:E33"/>
    <mergeCell ref="A42:B42"/>
  </mergeCells>
  <pageMargins left="0.51181102362204722" right="0.51181102362204722" top="1.3779527559055118" bottom="0.98425196850393704" header="0.51181102362204722" footer="0.51181102362204722"/>
  <pageSetup paperSize="9" scale="96"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31</TotalTime>
  <Application>Microsoft Excel</Application>
  <DocSecurity>0</DocSecurity>
  <ScaleCrop>false</ScaleCrop>
  <HeadingPairs>
    <vt:vector size="4" baseType="variant">
      <vt:variant>
        <vt:lpstr>Planilhas</vt:lpstr>
      </vt:variant>
      <vt:variant>
        <vt:i4>10</vt:i4>
      </vt:variant>
      <vt:variant>
        <vt:lpstr>Intervalos nomeados</vt:lpstr>
      </vt:variant>
      <vt:variant>
        <vt:i4>11</vt:i4>
      </vt:variant>
    </vt:vector>
  </HeadingPairs>
  <TitlesOfParts>
    <vt:vector size="21" baseType="lpstr">
      <vt:lpstr>PROTEINAS</vt:lpstr>
      <vt:lpstr>ARROZ FEIJÃO GUARNIÇÃO</vt:lpstr>
      <vt:lpstr>SALADA ALMOÇO</vt:lpstr>
      <vt:lpstr>SOBREMESA ALMOÇO</vt:lpstr>
      <vt:lpstr>FRUTA JANTAR </vt:lpstr>
      <vt:lpstr>DESJEJUM E LANCHE</vt:lpstr>
      <vt:lpstr>CUSTO ALIMENTAR</vt:lpstr>
      <vt:lpstr>PLANILHA DE FORMAÇÃO DE CUSTOS</vt:lpstr>
      <vt:lpstr>FORMAÇÃO PREÇO</vt:lpstr>
      <vt:lpstr>PROPOSTA COMERCIAL</vt:lpstr>
      <vt:lpstr>'ARROZ FEIJÃO GUARNIÇÃO'!Area_de_impressao</vt:lpstr>
      <vt:lpstr>'CUSTO ALIMENTAR'!Area_de_impressao</vt:lpstr>
      <vt:lpstr>'DESJEJUM E LANCHE'!Area_de_impressao</vt:lpstr>
      <vt:lpstr>'FORMAÇÃO PREÇO'!Area_de_impressao</vt:lpstr>
      <vt:lpstr>'FRUTA JANTAR '!Area_de_impressao</vt:lpstr>
      <vt:lpstr>'PLANILHA DE FORMAÇÃO DE CUSTOS'!Area_de_impressao</vt:lpstr>
      <vt:lpstr>'PROPOSTA COMERCIAL'!Area_de_impressao</vt:lpstr>
      <vt:lpstr>PROTEINAS!Area_de_impressao</vt:lpstr>
      <vt:lpstr>'SALADA ALMOÇO'!Area_de_impressao</vt:lpstr>
      <vt:lpstr>'SOBREMESA ALMOÇO'!Area_de_impressao</vt:lpstr>
      <vt:lpstr>'PLANILHA DE FORMAÇÃO DE CUSTOS'!Print_Area_0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Mayonara</dc:creator>
  <dc:description/>
  <cp:lastModifiedBy>Monica</cp:lastModifiedBy>
  <cp:revision>6</cp:revision>
  <cp:lastPrinted>2020-10-15T18:34:02Z</cp:lastPrinted>
  <dcterms:created xsi:type="dcterms:W3CDTF">2013-06-24T17:05:05Z</dcterms:created>
  <dcterms:modified xsi:type="dcterms:W3CDTF">2021-06-10T17:44:22Z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